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83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_xlnm.Print_Area" localSheetId="0">'FR-01'!$A$1:$M$119</definedName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<sst xmlns="http://schemas.openxmlformats.org/spreadsheetml/2006/main" count="151" uniqueCount="76">
  <si>
    <t>%</t>
  </si>
  <si>
    <t>CUENTAS DE RESULTADOS</t>
  </si>
  <si>
    <t>CUENTAS DE BALANCE</t>
  </si>
  <si>
    <t>CONCEPTO</t>
  </si>
  <si>
    <t>PRESUPUESTO</t>
  </si>
  <si>
    <t>ELABORÓ:</t>
  </si>
  <si>
    <t>CUADRO RESUMEN DE LA SITUACIÓN FINANCIERA</t>
  </si>
  <si>
    <t>TOTALES:</t>
  </si>
  <si>
    <t>FUENTE DE FINANCIAMIENTO</t>
  </si>
  <si>
    <t>AVANCE %</t>
  </si>
  <si>
    <t xml:space="preserve">FIN. </t>
  </si>
  <si>
    <t>I  R  R  E  D  U  C  T  I  B  L  E  S</t>
  </si>
  <si>
    <t>APROBADO / MODIFICADO ANUAL</t>
  </si>
  <si>
    <t>INGRESOS Y OTROS BENEFICIOS ACUMULADOS</t>
  </si>
  <si>
    <t>GASTOS Y OTRAS PÉRDIDAS ACUMULADOS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</si>
  <si>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</si>
  <si>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</si>
  <si>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Impuestos</t>
  </si>
  <si>
    <t>Derechos</t>
  </si>
  <si>
    <t>Aprovechamientos</t>
  </si>
  <si>
    <t>Productos</t>
  </si>
  <si>
    <t>Ingresos por Ventas</t>
  </si>
  <si>
    <t>SALDOS EN CAJA Y BANCOS
(A)</t>
  </si>
  <si>
    <t>° DEUDORAS DE ACTIVO
(B)</t>
  </si>
  <si>
    <t xml:space="preserve">° ACREEDORAS DE PASIVO
( C ) </t>
  </si>
  <si>
    <t>DIFERENCIA
A+B-C = D</t>
  </si>
  <si>
    <t>MUNICIPIO DE: FRANCISCO I. MADERO, HGO.</t>
  </si>
  <si>
    <t xml:space="preserve">OTROS  </t>
  </si>
  <si>
    <t xml:space="preserve"> REVISÓ Y AUTORIZÓ</t>
  </si>
  <si>
    <t>REVISÓ</t>
  </si>
  <si>
    <t>TESORERO MUNICIPAL</t>
  </si>
  <si>
    <t>C.F.E.</t>
  </si>
  <si>
    <t xml:space="preserve">LAUDOS LABORALES </t>
  </si>
  <si>
    <t xml:space="preserve">EJERCICIOS ANTERIORES </t>
  </si>
  <si>
    <t>Formato : FR-01</t>
  </si>
  <si>
    <t>INGRESOS PROPIOS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</si>
  <si>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</si>
  <si>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</si>
  <si>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</si>
  <si>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</si>
  <si>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</si>
  <si>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FOFIS 2020</t>
  </si>
  <si>
    <t>Colaboracion Fiscal</t>
  </si>
  <si>
    <t xml:space="preserve">OBRA PÚBLICA EJERCICOS ANTERIORES </t>
  </si>
  <si>
    <t>F.G.P 2021</t>
  </si>
  <si>
    <t>F.I.S.M. 2021</t>
  </si>
  <si>
    <t>FORTAMUN-DF 2021</t>
  </si>
  <si>
    <t>FOFIR 2021</t>
  </si>
  <si>
    <t>FFM 2021</t>
  </si>
  <si>
    <t>IEPS GASOLINAS 2021</t>
  </si>
  <si>
    <t>ISAN 2021</t>
  </si>
  <si>
    <t>COMPISAN 2021</t>
  </si>
  <si>
    <t>IEPS TABACOS 2021</t>
  </si>
  <si>
    <t>FEIEF 2021</t>
  </si>
  <si>
    <t xml:space="preserve">ACUMULADO </t>
  </si>
  <si>
    <t>I.S.R. 2021</t>
  </si>
  <si>
    <t xml:space="preserve">OBRA PÚBLICA (BENEFICIARIOS) EJERCICOS ANTERIORES </t>
  </si>
  <si>
    <t>PROAGUA FEDERAL 2021</t>
  </si>
  <si>
    <t>I.S.R. - E.B.I. 2021</t>
  </si>
  <si>
    <t>AL 31 DE ENERO DE 2022</t>
  </si>
  <si>
    <t>EJERCICIO FISCAL: 2022</t>
  </si>
  <si>
    <t>F.G.P 2022</t>
  </si>
  <si>
    <t>FFM 2022</t>
  </si>
  <si>
    <t>FOFYR 2022</t>
  </si>
  <si>
    <t>ISAN 2022</t>
  </si>
  <si>
    <t>IVF GASOLINAS 2022</t>
  </si>
  <si>
    <t>CISAN 2022</t>
  </si>
  <si>
    <t>I.S.R. - E.B.I. 2022</t>
  </si>
  <si>
    <t>F.I.S.M. 2022</t>
  </si>
  <si>
    <t>FORTAMUN-DF 2022</t>
  </si>
  <si>
    <t>I.S.R. 2022</t>
  </si>
  <si>
    <t>IEPS TABACOS 2022</t>
  </si>
  <si>
    <t>FOCOM 2022</t>
  </si>
  <si>
    <t>FEIEF 2022</t>
  </si>
  <si>
    <t>REPO 2021</t>
  </si>
  <si>
    <t>AL 28 DE FEBRERO DE 2022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</si>
</sst>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  <numFmt numFmtId="182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i/>
      <sz val="12"/>
      <color indexed="8"/>
      <name val="Arial Narrow"/>
      <family val="2"/>
    </font>
    <font>
      <sz val="8"/>
      <color indexed="62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Arial Narrow"/>
      <family val="2"/>
    </font>
    <font>
      <sz val="8"/>
      <color theme="4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sz val="8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3" fillId="25" borderId="0" applyNumberFormat="0" applyBorder="0" applyAlignment="0" applyProtection="0"/>
    <xf numFmtId="0" fontId="40" fillId="26" borderId="0" applyNumberFormat="0" applyBorder="0" applyAlignment="0" applyProtection="0"/>
    <xf numFmtId="0" fontId="13" fillId="17" borderId="0" applyNumberFormat="0" applyBorder="0" applyAlignment="0" applyProtection="0"/>
    <xf numFmtId="0" fontId="40" fillId="27" borderId="0" applyNumberFormat="0" applyBorder="0" applyAlignment="0" applyProtection="0"/>
    <xf numFmtId="0" fontId="13" fillId="19" borderId="0" applyNumberFormat="0" applyBorder="0" applyAlignment="0" applyProtection="0"/>
    <xf numFmtId="0" fontId="40" fillId="28" borderId="0" applyNumberFormat="0" applyBorder="0" applyAlignment="0" applyProtection="0"/>
    <xf numFmtId="0" fontId="13" fillId="29" borderId="0" applyNumberFormat="0" applyBorder="0" applyAlignment="0" applyProtection="0"/>
    <xf numFmtId="0" fontId="40" fillId="30" borderId="0" applyNumberFormat="0" applyBorder="0" applyAlignment="0" applyProtection="0"/>
    <xf numFmtId="0" fontId="13" fillId="31" borderId="0" applyNumberFormat="0" applyBorder="0" applyAlignment="0" applyProtection="0"/>
    <xf numFmtId="0" fontId="40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7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1" applyNumberFormat="0" applyAlignment="0" applyProtection="0"/>
    <xf numFmtId="0" fontId="15" fillId="36" borderId="2" applyNumberFormat="0" applyAlignment="0" applyProtection="0"/>
    <xf numFmtId="0" fontId="43" fillId="37" borderId="3" applyNumberFormat="0" applyAlignment="0" applyProtection="0"/>
    <xf numFmtId="0" fontId="16" fillId="38" borderId="4" applyNumberFormat="0" applyAlignment="0" applyProtection="0"/>
    <xf numFmtId="0" fontId="44" fillId="0" borderId="5" applyNumberFormat="0" applyFill="0" applyAlignment="0" applyProtection="0"/>
    <xf numFmtId="0" fontId="17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13" fillId="40" borderId="0" applyNumberFormat="0" applyBorder="0" applyAlignment="0" applyProtection="0"/>
    <xf numFmtId="0" fontId="40" fillId="41" borderId="0" applyNumberFormat="0" applyBorder="0" applyAlignment="0" applyProtection="0"/>
    <xf numFmtId="0" fontId="13" fillId="42" borderId="0" applyNumberFormat="0" applyBorder="0" applyAlignment="0" applyProtection="0"/>
    <xf numFmtId="0" fontId="40" fillId="43" borderId="0" applyNumberFormat="0" applyBorder="0" applyAlignment="0" applyProtection="0"/>
    <xf numFmtId="0" fontId="13" fillId="44" borderId="0" applyNumberFormat="0" applyBorder="0" applyAlignment="0" applyProtection="0"/>
    <xf numFmtId="0" fontId="40" fillId="45" borderId="0" applyNumberFormat="0" applyBorder="0" applyAlignment="0" applyProtection="0"/>
    <xf numFmtId="0" fontId="13" fillId="29" borderId="0" applyNumberFormat="0" applyBorder="0" applyAlignment="0" applyProtection="0"/>
    <xf numFmtId="0" fontId="40" fillId="46" borderId="0" applyNumberFormat="0" applyBorder="0" applyAlignment="0" applyProtection="0"/>
    <xf numFmtId="0" fontId="13" fillId="31" borderId="0" applyNumberFormat="0" applyBorder="0" applyAlignment="0" applyProtection="0"/>
    <xf numFmtId="0" fontId="40" fillId="47" borderId="0" applyNumberFormat="0" applyBorder="0" applyAlignment="0" applyProtection="0"/>
    <xf numFmtId="0" fontId="13" fillId="48" borderId="0" applyNumberFormat="0" applyBorder="0" applyAlignment="0" applyProtection="0"/>
    <xf numFmtId="0" fontId="47" fillId="49" borderId="1" applyNumberFormat="0" applyAlignment="0" applyProtection="0"/>
    <xf numFmtId="0" fontId="19" fillId="13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0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35" borderId="10" applyNumberFormat="0" applyAlignment="0" applyProtection="0"/>
    <xf numFmtId="0" fontId="22" fillId="36" borderId="11" applyNumberFormat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26" fillId="0" borderId="13" applyNumberFormat="0" applyFill="0" applyAlignment="0" applyProtection="0"/>
    <xf numFmtId="0" fontId="46" fillId="0" borderId="14" applyNumberFormat="0" applyFill="0" applyAlignment="0" applyProtection="0"/>
    <xf numFmtId="0" fontId="18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27" fillId="0" borderId="17" applyNumberFormat="0" applyFill="0" applyAlignment="0" applyProtection="0"/>
  </cellStyleXfs>
  <cellXfs count="88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4" fontId="4" fillId="0" borderId="0" xfId="87" applyFont="1" applyFill="1" applyAlignment="1">
      <alignment horizontal="center"/>
    </xf>
    <xf numFmtId="44" fontId="12" fillId="0" borderId="0" xfId="87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4" fontId="9" fillId="0" borderId="0" xfId="87" applyFont="1" applyFill="1" applyAlignment="1">
      <alignment/>
    </xf>
    <xf numFmtId="0" fontId="9" fillId="0" borderId="0" xfId="0" applyFont="1" applyFill="1" applyAlignment="1">
      <alignment horizontal="center"/>
    </xf>
    <xf numFmtId="44" fontId="9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" fontId="58" fillId="56" borderId="0" xfId="0" applyNumberFormat="1" applyFont="1" applyFill="1" applyAlignment="1">
      <alignment horizontal="center" wrapText="1"/>
    </xf>
    <xf numFmtId="9" fontId="59" fillId="0" borderId="18" xfId="118" applyFont="1" applyFill="1" applyBorder="1" applyAlignment="1">
      <alignment horizontal="center"/>
    </xf>
    <xf numFmtId="44" fontId="59" fillId="0" borderId="18" xfId="118" applyNumberFormat="1" applyFont="1" applyFill="1" applyBorder="1" applyAlignment="1">
      <alignment horizontal="center"/>
    </xf>
    <xf numFmtId="9" fontId="7" fillId="0" borderId="18" xfId="0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44" fontId="3" fillId="0" borderId="18" xfId="87" applyFont="1" applyFill="1" applyBorder="1" applyAlignment="1">
      <alignment horizontal="center"/>
    </xf>
    <xf numFmtId="0" fontId="58" fillId="56" borderId="0" xfId="0" applyFont="1" applyFill="1" applyAlignment="1">
      <alignment horizontal="center" wrapText="1"/>
    </xf>
    <xf numFmtId="0" fontId="9" fillId="56" borderId="0" xfId="0" applyFont="1" applyFill="1" applyAlignment="1">
      <alignment/>
    </xf>
    <xf numFmtId="44" fontId="9" fillId="56" borderId="0" xfId="0" applyNumberFormat="1" applyFont="1" applyFill="1" applyAlignment="1">
      <alignment/>
    </xf>
    <xf numFmtId="0" fontId="9" fillId="56" borderId="0" xfId="0" applyFont="1" applyFill="1" applyAlignment="1">
      <alignment horizontal="center"/>
    </xf>
    <xf numFmtId="0" fontId="5" fillId="56" borderId="18" xfId="0" applyFont="1" applyFill="1" applyBorder="1" applyAlignment="1">
      <alignment horizontal="center"/>
    </xf>
    <xf numFmtId="8" fontId="0" fillId="56" borderId="0" xfId="0" applyNumberFormat="1" applyFont="1" applyFill="1" applyAlignment="1">
      <alignment/>
    </xf>
    <xf numFmtId="44" fontId="60" fillId="56" borderId="0" xfId="87" applyFont="1" applyFill="1" applyAlignment="1">
      <alignment horizontal="center" wrapText="1"/>
    </xf>
    <xf numFmtId="9" fontId="7" fillId="56" borderId="18" xfId="0" applyNumberFormat="1" applyFont="1" applyFill="1" applyBorder="1" applyAlignment="1">
      <alignment horizontal="center"/>
    </xf>
    <xf numFmtId="0" fontId="10" fillId="56" borderId="0" xfId="0" applyFont="1" applyFill="1" applyAlignment="1">
      <alignment/>
    </xf>
    <xf numFmtId="0" fontId="7" fillId="56" borderId="0" xfId="0" applyFont="1" applyFill="1" applyAlignment="1">
      <alignment horizontal="center"/>
    </xf>
    <xf numFmtId="4" fontId="3" fillId="56" borderId="0" xfId="0" applyNumberFormat="1" applyFont="1" applyFill="1" applyBorder="1" applyAlignment="1">
      <alignment horizontal="center"/>
    </xf>
    <xf numFmtId="44" fontId="7" fillId="56" borderId="0" xfId="87" applyFont="1" applyFill="1" applyAlignment="1">
      <alignment/>
    </xf>
    <xf numFmtId="0" fontId="10" fillId="56" borderId="0" xfId="0" applyFont="1" applyFill="1" applyAlignment="1">
      <alignment horizontal="center"/>
    </xf>
    <xf numFmtId="0" fontId="3" fillId="56" borderId="0" xfId="0" applyFont="1" applyFill="1" applyBorder="1" applyAlignment="1">
      <alignment/>
    </xf>
    <xf numFmtId="0" fontId="3" fillId="56" borderId="0" xfId="0" applyFont="1" applyFill="1" applyAlignment="1">
      <alignment horizontal="center"/>
    </xf>
    <xf numFmtId="44" fontId="3" fillId="56" borderId="0" xfId="87" applyFont="1" applyFill="1" applyAlignment="1">
      <alignment/>
    </xf>
    <xf numFmtId="44" fontId="61" fillId="56" borderId="0" xfId="87" applyFont="1" applyFill="1" applyAlignment="1">
      <alignment horizontal="center"/>
    </xf>
    <xf numFmtId="0" fontId="11" fillId="56" borderId="0" xfId="0" applyFont="1" applyFill="1" applyAlignment="1">
      <alignment/>
    </xf>
    <xf numFmtId="0" fontId="7" fillId="56" borderId="0" xfId="0" applyFont="1" applyFill="1" applyBorder="1" applyAlignment="1">
      <alignment horizontal="center"/>
    </xf>
    <xf numFmtId="44" fontId="9" fillId="56" borderId="0" xfId="87" applyFont="1" applyFill="1" applyAlignment="1">
      <alignment horizontal="center"/>
    </xf>
    <xf numFmtId="44" fontId="9" fillId="56" borderId="0" xfId="87" applyFont="1" applyFill="1" applyAlignment="1">
      <alignment/>
    </xf>
    <xf numFmtId="44" fontId="7" fillId="0" borderId="19" xfId="93" applyFont="1" applyFill="1" applyBorder="1" applyAlignment="1">
      <alignment horizontal="center"/>
    </xf>
    <xf numFmtId="0" fontId="6" fillId="56" borderId="0" xfId="0" applyFont="1" applyFill="1" applyBorder="1" applyAlignment="1">
      <alignment/>
    </xf>
    <xf numFmtId="44" fontId="9" fillId="56" borderId="0" xfId="0" applyNumberFormat="1" applyFont="1" applyFill="1" applyAlignment="1">
      <alignment horizontal="center"/>
    </xf>
    <xf numFmtId="44" fontId="5" fillId="56" borderId="0" xfId="93" applyFont="1" applyFill="1" applyBorder="1" applyAlignment="1">
      <alignment horizontal="center"/>
    </xf>
    <xf numFmtId="44" fontId="7" fillId="0" borderId="0" xfId="93" applyFont="1" applyFill="1" applyBorder="1" applyAlignment="1">
      <alignment horizontal="center"/>
    </xf>
    <xf numFmtId="9" fontId="7" fillId="5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4" fontId="3" fillId="0" borderId="0" xfId="87" applyFont="1" applyFill="1" applyBorder="1" applyAlignment="1">
      <alignment/>
    </xf>
    <xf numFmtId="44" fontId="59" fillId="0" borderId="0" xfId="118" applyNumberFormat="1" applyFont="1" applyFill="1" applyBorder="1" applyAlignment="1">
      <alignment horizontal="center"/>
    </xf>
    <xf numFmtId="44" fontId="3" fillId="0" borderId="0" xfId="87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/>
    </xf>
    <xf numFmtId="0" fontId="5" fillId="55" borderId="18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2" fillId="56" borderId="0" xfId="101" applyFont="1" applyFill="1" applyAlignment="1">
      <alignment horizontal="center"/>
      <protection/>
    </xf>
    <xf numFmtId="0" fontId="63" fillId="56" borderId="0" xfId="101" applyFont="1" applyFill="1" applyAlignment="1">
      <alignment horizontal="center"/>
      <protection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  <xf numFmtId="0" fontId="6" fillId="56" borderId="0" xfId="0" applyFont="1" applyFill="1" applyBorder="1" applyAlignment="1">
      <alignment horizontal="center"/>
    </xf>
    <xf numFmtId="0" fontId="5" fillId="56" borderId="18" xfId="0" applyFont="1" applyFill="1" applyBorder="1" applyAlignment="1">
      <alignment horizontal="center" vertical="center"/>
    </xf>
    <xf numFmtId="0" fontId="5" fillId="56" borderId="22" xfId="0" applyFont="1" applyFill="1" applyBorder="1" applyAlignment="1">
      <alignment horizontal="center" vertical="center"/>
    </xf>
    <xf numFmtId="0" fontId="5" fillId="56" borderId="23" xfId="0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/>
    </xf>
    <xf numFmtId="44" fontId="6" fillId="56" borderId="18" xfId="93" applyFont="1" applyFill="1" applyBorder="1" applyAlignment="1">
      <alignment horizontal="center"/>
    </xf>
    <xf numFmtId="44" fontId="7" fillId="0" borderId="22" xfId="93" applyFont="1" applyFill="1" applyBorder="1" applyAlignment="1">
      <alignment horizontal="center"/>
    </xf>
    <xf numFmtId="44" fontId="7" fillId="0" borderId="23" xfId="93" applyFont="1" applyFill="1" applyBorder="1" applyAlignment="1">
      <alignment horizontal="center"/>
    </xf>
    <xf numFmtId="44" fontId="7" fillId="0" borderId="19" xfId="93" applyFont="1" applyFill="1" applyBorder="1" applyAlignment="1">
      <alignment horizontal="center"/>
    </xf>
    <xf numFmtId="44" fontId="5" fillId="56" borderId="18" xfId="93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44" fontId="3" fillId="56" borderId="0" xfId="87" applyFont="1" applyFill="1" applyBorder="1" applyAlignment="1">
      <alignment horizontal="center"/>
    </xf>
    <xf numFmtId="44" fontId="64" fillId="56" borderId="0" xfId="0" applyNumberFormat="1" applyFont="1" applyFill="1" applyBorder="1" applyAlignment="1">
      <alignment horizontal="center"/>
    </xf>
    <xf numFmtId="0" fontId="64" fillId="56" borderId="0" xfId="0" applyFont="1" applyFill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0" fontId="5" fillId="56" borderId="22" xfId="0" applyFont="1" applyFill="1" applyBorder="1" applyAlignment="1">
      <alignment horizontal="center"/>
    </xf>
    <xf numFmtId="0" fontId="5" fillId="56" borderId="23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1619250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1619250</xdr:colOff>
      <xdr:row>3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1590675</xdr:colOff>
      <xdr:row>3</xdr:row>
      <xdr:rowOff>133350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1619250</xdr:colOff>
      <xdr:row>3</xdr:row>
      <xdr:rowOff>133350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1619250</xdr:colOff>
      <xdr:row>3</xdr:row>
      <xdr:rowOff>133350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1619250</xdr:colOff>
      <xdr:row>3</xdr:row>
      <xdr:rowOff>133350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28575</xdr:rowOff>
    </xdr:from>
    <xdr:to>
      <xdr:col>1</xdr:col>
      <xdr:colOff>1619250</xdr:colOff>
      <xdr:row>3</xdr:row>
      <xdr:rowOff>161925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60</xdr:row>
      <xdr:rowOff>76200</xdr:rowOff>
    </xdr:from>
    <xdr:to>
      <xdr:col>1</xdr:col>
      <xdr:colOff>1609725</xdr:colOff>
      <xdr:row>63</xdr:row>
      <xdr:rowOff>66675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57275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N119"/>
  <sheetViews>
    <sheetView tabSelected="1" view="pageBreakPreview" zoomScale="110" zoomScaleSheetLayoutView="110" zoomScalePageLayoutView="0" workbookViewId="0" topLeftCell="A90">
      <selection activeCell="K94" sqref="K94"/>
    </sheetView>
  </sheetViews>
  <sheetFormatPr defaultColWidth="11.421875" defaultRowHeight="12.75"/>
  <cols>
    <col min="1" max="1" width="3.8515625" style="2" customWidth="1"/>
    <col min="2" max="2" width="37.57421875" style="2" customWidth="1"/>
    <col min="3" max="3" width="16.00390625" style="14" customWidth="1"/>
    <col min="4" max="4" width="13.421875" style="14" customWidth="1"/>
    <col min="5" max="5" width="14.57421875" style="14" customWidth="1"/>
    <col min="6" max="6" width="14.00390625" style="14" customWidth="1"/>
    <col min="7" max="7" width="11.00390625" style="14" hidden="1" customWidth="1"/>
    <col min="8" max="8" width="6.28125" style="15" customWidth="1"/>
    <col min="9" max="10" width="13.7109375" style="14" customWidth="1"/>
    <col min="11" max="11" width="14.421875" style="14" customWidth="1"/>
    <col min="12" max="12" width="17.421875" style="14" bestFit="1" customWidth="1"/>
    <col min="13" max="13" width="10.421875" style="15" customWidth="1"/>
    <col min="14" max="14" width="12.28125" style="2" hidden="1" customWidth="1"/>
    <col min="15" max="15" width="11.00390625" style="2" bestFit="1" customWidth="1"/>
    <col min="16" max="16" width="12.28125" style="2" bestFit="1" customWidth="1"/>
    <col min="17" max="16384" width="11.421875" style="2" customWidth="1"/>
  </cols>
  <sheetData>
    <row r="1" spans="2:13" ht="15.75">
      <c r="B1" s="65" t="s">
        <v>26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3" ht="4.5" customHeight="1">
      <c r="B2" s="7"/>
      <c r="C2" s="5"/>
      <c r="D2" s="5"/>
      <c r="E2" s="5"/>
      <c r="F2" s="5"/>
      <c r="G2" s="5"/>
      <c r="H2" s="17"/>
      <c r="I2" s="5"/>
      <c r="J2" s="5"/>
      <c r="K2" s="5"/>
      <c r="L2" s="5"/>
      <c r="M2" s="17"/>
    </row>
    <row r="3" spans="2:13" ht="15.75">
      <c r="B3" s="65" t="s">
        <v>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6.5">
      <c r="B4" s="66" t="s">
        <v>60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2:13" ht="16.5">
      <c r="B5" s="67" t="s">
        <v>59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15.75">
      <c r="B6" s="3" t="s">
        <v>15</v>
      </c>
      <c r="C6" s="4"/>
      <c r="D6" s="4"/>
      <c r="E6" s="4"/>
      <c r="F6" s="4"/>
      <c r="G6" s="4"/>
      <c r="H6" s="6"/>
      <c r="I6" s="4"/>
      <c r="J6" s="4"/>
      <c r="K6" s="4"/>
      <c r="L6" s="4"/>
      <c r="M6" s="6"/>
    </row>
    <row r="7" spans="3:14" ht="13.5">
      <c r="C7" s="2"/>
      <c r="D7" s="68" t="s">
        <v>1</v>
      </c>
      <c r="E7" s="68"/>
      <c r="F7" s="69"/>
      <c r="G7" s="69"/>
      <c r="H7" s="69"/>
      <c r="I7" s="68" t="s">
        <v>2</v>
      </c>
      <c r="J7" s="68"/>
      <c r="K7" s="68"/>
      <c r="L7" s="68"/>
      <c r="N7" s="16"/>
    </row>
    <row r="8" spans="2:13" ht="13.5">
      <c r="B8" s="62" t="s">
        <v>8</v>
      </c>
      <c r="C8" s="64" t="s">
        <v>12</v>
      </c>
      <c r="D8" s="64" t="s">
        <v>13</v>
      </c>
      <c r="E8" s="64" t="s">
        <v>16</v>
      </c>
      <c r="F8" s="61" t="s">
        <v>14</v>
      </c>
      <c r="G8" s="58"/>
      <c r="H8" s="61" t="s">
        <v>0</v>
      </c>
      <c r="I8" s="61" t="s">
        <v>22</v>
      </c>
      <c r="J8" s="61" t="s">
        <v>23</v>
      </c>
      <c r="K8" s="61" t="s">
        <v>24</v>
      </c>
      <c r="L8" s="61" t="s">
        <v>25</v>
      </c>
      <c r="M8" s="59" t="s">
        <v>9</v>
      </c>
    </row>
    <row r="9" spans="2:13" ht="44.25" customHeight="1">
      <c r="B9" s="63"/>
      <c r="C9" s="64"/>
      <c r="D9" s="64"/>
      <c r="E9" s="64"/>
      <c r="F9" s="61"/>
      <c r="G9" s="58"/>
      <c r="H9" s="61"/>
      <c r="I9" s="61"/>
      <c r="J9" s="61"/>
      <c r="K9" s="61"/>
      <c r="L9" s="61"/>
      <c r="M9" s="1" t="s">
        <v>10</v>
      </c>
    </row>
    <row r="10" spans="2:14" ht="13.5">
      <c r="B10" s="8" t="s">
        <v>35</v>
      </c>
      <c r="C10" s="9">
        <f>SUM(C11:C16)</f>
        <v>10977566.75</v>
      </c>
      <c r="D10" s="9">
        <f>SUM(D11:D16)</f>
        <v>1846779.36</v>
      </c>
      <c r="E10" s="9">
        <f>SUM(E11:E16)</f>
        <v>0</v>
      </c>
      <c r="F10" s="9">
        <f>SUM(F11:F16)</f>
        <v>412058.66</v>
      </c>
      <c r="G10" s="9">
        <f>D10+E10-F10</f>
        <v>1434720.7000000002</v>
      </c>
      <c r="H10" s="19">
        <f>F10/(D10+E10)</f>
        <v>0.22312284235188765</v>
      </c>
      <c r="I10" s="9">
        <f>SUM(I11:I16)</f>
        <v>1436512.9</v>
      </c>
      <c r="J10" s="9">
        <f>SUM(J11:J16)</f>
        <v>8120</v>
      </c>
      <c r="K10" s="9">
        <f>K11</f>
        <v>26040</v>
      </c>
      <c r="L10" s="9">
        <f>I10+J10-K10</f>
        <v>1418592.9</v>
      </c>
      <c r="M10" s="22">
        <f>F10/C10</f>
        <v>0.03753642946420708</v>
      </c>
      <c r="N10" s="16">
        <f>G10-L10</f>
        <v>16127.80000000028</v>
      </c>
    </row>
    <row r="11" spans="2:14" ht="13.5">
      <c r="B11" s="11" t="s">
        <v>17</v>
      </c>
      <c r="C11" s="12">
        <v>3664251.75</v>
      </c>
      <c r="D11" s="12">
        <v>1232785</v>
      </c>
      <c r="E11" s="10">
        <v>0</v>
      </c>
      <c r="F11" s="12">
        <v>412058.66</v>
      </c>
      <c r="G11" s="10">
        <v>0</v>
      </c>
      <c r="H11" s="19"/>
      <c r="I11" s="12">
        <f>1161742.72+274770.18</f>
        <v>1436512.9</v>
      </c>
      <c r="J11" s="10">
        <v>8120</v>
      </c>
      <c r="K11" s="10">
        <f>17229+8811</f>
        <v>26040</v>
      </c>
      <c r="L11" s="10">
        <f>I11+J11-K11</f>
        <v>1418592.9</v>
      </c>
      <c r="M11" s="21"/>
      <c r="N11" s="16">
        <v>0</v>
      </c>
    </row>
    <row r="12" spans="2:14" ht="13.5">
      <c r="B12" s="11" t="s">
        <v>18</v>
      </c>
      <c r="C12" s="12">
        <v>5583543</v>
      </c>
      <c r="D12" s="12">
        <v>492396.56</v>
      </c>
      <c r="E12" s="10">
        <v>0</v>
      </c>
      <c r="F12" s="12">
        <v>0</v>
      </c>
      <c r="G12" s="10">
        <v>0</v>
      </c>
      <c r="H12" s="19"/>
      <c r="I12" s="12">
        <v>0</v>
      </c>
      <c r="J12" s="10">
        <v>0</v>
      </c>
      <c r="K12" s="10">
        <v>0</v>
      </c>
      <c r="L12" s="10">
        <v>0</v>
      </c>
      <c r="M12" s="21"/>
      <c r="N12" s="16">
        <f aca="true" t="shared" si="0" ref="N12:N49">G12-L12</f>
        <v>0</v>
      </c>
    </row>
    <row r="13" spans="2:14" ht="13.5">
      <c r="B13" s="11" t="s">
        <v>19</v>
      </c>
      <c r="C13" s="12">
        <v>543559</v>
      </c>
      <c r="D13" s="12">
        <v>17600</v>
      </c>
      <c r="E13" s="10">
        <v>0</v>
      </c>
      <c r="F13" s="12">
        <v>0</v>
      </c>
      <c r="G13" s="10">
        <v>0</v>
      </c>
      <c r="H13" s="19"/>
      <c r="I13" s="12">
        <v>0</v>
      </c>
      <c r="J13" s="10">
        <v>0</v>
      </c>
      <c r="K13" s="10">
        <v>0</v>
      </c>
      <c r="L13" s="10">
        <v>0</v>
      </c>
      <c r="M13" s="21"/>
      <c r="N13" s="16">
        <f t="shared" si="0"/>
        <v>0</v>
      </c>
    </row>
    <row r="14" spans="2:14" ht="13.5">
      <c r="B14" s="11" t="s">
        <v>20</v>
      </c>
      <c r="C14" s="12">
        <v>1186213</v>
      </c>
      <c r="D14" s="12">
        <v>103997.8</v>
      </c>
      <c r="E14" s="10">
        <v>0</v>
      </c>
      <c r="F14" s="12">
        <v>0</v>
      </c>
      <c r="G14" s="10">
        <v>0</v>
      </c>
      <c r="H14" s="19"/>
      <c r="I14" s="12">
        <v>0</v>
      </c>
      <c r="J14" s="10">
        <v>0</v>
      </c>
      <c r="K14" s="10">
        <v>0</v>
      </c>
      <c r="L14" s="10">
        <v>0</v>
      </c>
      <c r="M14" s="21"/>
      <c r="N14" s="16">
        <f t="shared" si="0"/>
        <v>0</v>
      </c>
    </row>
    <row r="15" spans="2:14" ht="13.5">
      <c r="B15" s="11" t="s">
        <v>21</v>
      </c>
      <c r="C15" s="12">
        <v>0</v>
      </c>
      <c r="D15" s="12">
        <v>0</v>
      </c>
      <c r="E15" s="10">
        <v>0</v>
      </c>
      <c r="F15" s="12">
        <v>0</v>
      </c>
      <c r="G15" s="10">
        <v>0</v>
      </c>
      <c r="H15" s="19"/>
      <c r="I15" s="12">
        <v>0</v>
      </c>
      <c r="J15" s="10">
        <v>0</v>
      </c>
      <c r="K15" s="10">
        <v>0</v>
      </c>
      <c r="L15" s="10">
        <v>0</v>
      </c>
      <c r="M15" s="21"/>
      <c r="N15" s="16">
        <f t="shared" si="0"/>
        <v>0</v>
      </c>
    </row>
    <row r="16" spans="2:14" ht="13.5">
      <c r="B16" s="11" t="s">
        <v>42</v>
      </c>
      <c r="C16" s="12">
        <v>0</v>
      </c>
      <c r="D16" s="12">
        <v>0</v>
      </c>
      <c r="E16" s="10">
        <v>0</v>
      </c>
      <c r="F16" s="12">
        <v>0</v>
      </c>
      <c r="G16" s="10">
        <v>0</v>
      </c>
      <c r="H16" s="19"/>
      <c r="I16" s="12">
        <v>0</v>
      </c>
      <c r="J16" s="10">
        <v>0</v>
      </c>
      <c r="K16" s="10">
        <v>0</v>
      </c>
      <c r="L16" s="10">
        <v>0</v>
      </c>
      <c r="M16" s="21"/>
      <c r="N16" s="16">
        <f t="shared" si="0"/>
        <v>0</v>
      </c>
    </row>
    <row r="17" spans="2:14" ht="13.5">
      <c r="B17" s="8" t="s">
        <v>27</v>
      </c>
      <c r="C17" s="9">
        <f>SUM(C18:C29)</f>
        <v>93107361</v>
      </c>
      <c r="D17" s="9">
        <f>SUM(D18:D30)</f>
        <v>9159234.180000002</v>
      </c>
      <c r="E17" s="9">
        <f aca="true" t="shared" si="1" ref="E17:L17">SUM(E18:E29)</f>
        <v>0</v>
      </c>
      <c r="F17" s="9">
        <f>SUM(F18:F30)</f>
        <v>2577970.21</v>
      </c>
      <c r="G17" s="9">
        <f>D17+E17-F17</f>
        <v>6581263.970000002</v>
      </c>
      <c r="H17" s="19">
        <f aca="true" t="shared" si="2" ref="H17:H25">F17/(D17+E17)</f>
        <v>0.2814613273704942</v>
      </c>
      <c r="I17" s="9">
        <f>SUM(I18:I29)</f>
        <v>7188134.19</v>
      </c>
      <c r="J17" s="9">
        <f t="shared" si="1"/>
        <v>349353.5</v>
      </c>
      <c r="K17" s="9">
        <f t="shared" si="1"/>
        <v>606870.22</v>
      </c>
      <c r="L17" s="9">
        <f t="shared" si="1"/>
        <v>6930617.47</v>
      </c>
      <c r="M17" s="22">
        <f aca="true" t="shared" si="3" ref="M17:M29">F17/C17</f>
        <v>0.02768814605324277</v>
      </c>
      <c r="N17" s="16">
        <f t="shared" si="0"/>
        <v>-349353.49999999814</v>
      </c>
    </row>
    <row r="18" spans="2:14" ht="13.5">
      <c r="B18" s="11" t="s">
        <v>61</v>
      </c>
      <c r="C18" s="12">
        <v>31868879</v>
      </c>
      <c r="D18" s="12">
        <v>3033012.62</v>
      </c>
      <c r="E18" s="10">
        <v>0</v>
      </c>
      <c r="F18" s="12">
        <v>1728819</v>
      </c>
      <c r="G18" s="10">
        <f>D18+E18-F18</f>
        <v>1304193.62</v>
      </c>
      <c r="H18" s="19">
        <f t="shared" si="2"/>
        <v>0.570000595645395</v>
      </c>
      <c r="I18" s="12">
        <v>1479154.64</v>
      </c>
      <c r="J18" s="10">
        <v>0</v>
      </c>
      <c r="K18" s="10">
        <v>174961.02</v>
      </c>
      <c r="L18" s="10">
        <f>I18+J18-K18</f>
        <v>1304193.6199999999</v>
      </c>
      <c r="M18" s="21">
        <f t="shared" si="3"/>
        <v>0.05424787611763815</v>
      </c>
      <c r="N18" s="16">
        <f t="shared" si="0"/>
        <v>0</v>
      </c>
    </row>
    <row r="19" spans="2:14" ht="13.5">
      <c r="B19" s="11" t="s">
        <v>62</v>
      </c>
      <c r="C19" s="12">
        <v>13235444</v>
      </c>
      <c r="D19" s="12">
        <v>1152461.27</v>
      </c>
      <c r="E19" s="10">
        <v>0</v>
      </c>
      <c r="F19" s="12">
        <v>0</v>
      </c>
      <c r="G19" s="10">
        <f aca="true" t="shared" si="4" ref="G19:G30">D19+E19-F19</f>
        <v>1152461.27</v>
      </c>
      <c r="H19" s="19">
        <f t="shared" si="2"/>
        <v>0</v>
      </c>
      <c r="I19" s="10">
        <v>1152461.27</v>
      </c>
      <c r="J19" s="10">
        <v>349353.5</v>
      </c>
      <c r="K19" s="10">
        <v>0</v>
      </c>
      <c r="L19" s="10">
        <f aca="true" t="shared" si="5" ref="L19:L30">I19+J19-K19</f>
        <v>1501814.77</v>
      </c>
      <c r="M19" s="21">
        <f t="shared" si="3"/>
        <v>0</v>
      </c>
      <c r="N19" s="16">
        <f t="shared" si="0"/>
        <v>-349353.5</v>
      </c>
    </row>
    <row r="20" spans="2:14" ht="13.5">
      <c r="B20" s="11" t="s">
        <v>63</v>
      </c>
      <c r="C20" s="12">
        <v>1255332</v>
      </c>
      <c r="D20" s="12">
        <v>166827.75</v>
      </c>
      <c r="E20" s="10">
        <v>0</v>
      </c>
      <c r="F20" s="12">
        <v>0</v>
      </c>
      <c r="G20" s="10">
        <f t="shared" si="4"/>
        <v>166827.75</v>
      </c>
      <c r="H20" s="19">
        <f t="shared" si="2"/>
        <v>0</v>
      </c>
      <c r="I20" s="10">
        <v>166827.75</v>
      </c>
      <c r="J20" s="10">
        <v>0</v>
      </c>
      <c r="K20" s="10">
        <v>0</v>
      </c>
      <c r="L20" s="10">
        <f t="shared" si="5"/>
        <v>166827.75</v>
      </c>
      <c r="M20" s="21">
        <f t="shared" si="3"/>
        <v>0</v>
      </c>
      <c r="N20" s="16">
        <f t="shared" si="0"/>
        <v>0</v>
      </c>
    </row>
    <row r="21" spans="2:14" ht="13.5">
      <c r="B21" s="11" t="s">
        <v>66</v>
      </c>
      <c r="C21" s="12">
        <v>54835</v>
      </c>
      <c r="D21" s="12">
        <v>4569.56</v>
      </c>
      <c r="E21" s="10">
        <v>0</v>
      </c>
      <c r="F21" s="12">
        <v>0</v>
      </c>
      <c r="G21" s="10">
        <f t="shared" si="4"/>
        <v>4569.56</v>
      </c>
      <c r="H21" s="19">
        <f t="shared" si="2"/>
        <v>0</v>
      </c>
      <c r="I21" s="10">
        <v>4569.56</v>
      </c>
      <c r="J21" s="10">
        <v>0</v>
      </c>
      <c r="K21" s="10">
        <v>0</v>
      </c>
      <c r="L21" s="10">
        <f t="shared" si="5"/>
        <v>4569.56</v>
      </c>
      <c r="M21" s="21">
        <f t="shared" si="3"/>
        <v>0</v>
      </c>
      <c r="N21" s="16">
        <f t="shared" si="0"/>
        <v>0</v>
      </c>
    </row>
    <row r="22" spans="2:14" ht="13.5">
      <c r="B22" s="11" t="s">
        <v>64</v>
      </c>
      <c r="C22" s="12">
        <v>270270</v>
      </c>
      <c r="D22" s="12">
        <v>30130.24</v>
      </c>
      <c r="E22" s="10">
        <v>0</v>
      </c>
      <c r="F22" s="12">
        <v>0</v>
      </c>
      <c r="G22" s="10">
        <f t="shared" si="4"/>
        <v>30130.24</v>
      </c>
      <c r="H22" s="19">
        <f t="shared" si="2"/>
        <v>0</v>
      </c>
      <c r="I22" s="10">
        <v>30130.24</v>
      </c>
      <c r="J22" s="10">
        <v>0</v>
      </c>
      <c r="K22" s="10">
        <v>0</v>
      </c>
      <c r="L22" s="10">
        <f t="shared" si="5"/>
        <v>30130.24</v>
      </c>
      <c r="M22" s="21">
        <f t="shared" si="3"/>
        <v>0</v>
      </c>
      <c r="N22" s="16">
        <f t="shared" si="0"/>
        <v>0</v>
      </c>
    </row>
    <row r="23" spans="2:14" ht="13.5">
      <c r="B23" s="11" t="s">
        <v>71</v>
      </c>
      <c r="C23" s="12">
        <v>510916</v>
      </c>
      <c r="D23" s="12">
        <v>39274.13</v>
      </c>
      <c r="E23" s="10">
        <v>0</v>
      </c>
      <c r="F23" s="12">
        <v>0</v>
      </c>
      <c r="G23" s="10">
        <f t="shared" si="4"/>
        <v>39274.13</v>
      </c>
      <c r="H23" s="19">
        <f t="shared" si="2"/>
        <v>0</v>
      </c>
      <c r="I23" s="10">
        <v>39274.13</v>
      </c>
      <c r="J23" s="10">
        <v>0</v>
      </c>
      <c r="K23" s="10">
        <v>0</v>
      </c>
      <c r="L23" s="10">
        <f t="shared" si="5"/>
        <v>39274.13</v>
      </c>
      <c r="M23" s="21">
        <f t="shared" si="3"/>
        <v>0</v>
      </c>
      <c r="N23" s="16">
        <f t="shared" si="0"/>
        <v>0</v>
      </c>
    </row>
    <row r="24" spans="2:14" ht="13.5">
      <c r="B24" s="11" t="s">
        <v>65</v>
      </c>
      <c r="C24" s="12">
        <v>1292946</v>
      </c>
      <c r="D24" s="12">
        <v>63939.08</v>
      </c>
      <c r="E24" s="10">
        <v>0</v>
      </c>
      <c r="F24" s="12">
        <v>0</v>
      </c>
      <c r="G24" s="10">
        <f t="shared" si="4"/>
        <v>63939.08</v>
      </c>
      <c r="H24" s="19">
        <f t="shared" si="2"/>
        <v>0</v>
      </c>
      <c r="I24" s="10">
        <v>63939.08</v>
      </c>
      <c r="J24" s="10">
        <v>0</v>
      </c>
      <c r="K24" s="10">
        <v>0</v>
      </c>
      <c r="L24" s="10">
        <f t="shared" si="5"/>
        <v>63939.08</v>
      </c>
      <c r="M24" s="21">
        <f t="shared" si="3"/>
        <v>0</v>
      </c>
      <c r="N24" s="16">
        <f t="shared" si="0"/>
        <v>0</v>
      </c>
    </row>
    <row r="25" spans="2:14" ht="13.5">
      <c r="B25" s="11" t="s">
        <v>67</v>
      </c>
      <c r="C25" s="12">
        <v>0</v>
      </c>
      <c r="D25" s="12">
        <v>17003.44</v>
      </c>
      <c r="E25" s="10">
        <v>0</v>
      </c>
      <c r="F25" s="12">
        <v>0</v>
      </c>
      <c r="G25" s="10">
        <f t="shared" si="4"/>
        <v>17003.44</v>
      </c>
      <c r="H25" s="19">
        <f t="shared" si="2"/>
        <v>0</v>
      </c>
      <c r="I25" s="10">
        <v>17003.44</v>
      </c>
      <c r="J25" s="10">
        <v>0</v>
      </c>
      <c r="K25" s="10">
        <v>0</v>
      </c>
      <c r="L25" s="10">
        <f t="shared" si="5"/>
        <v>17003.44</v>
      </c>
      <c r="M25" s="21">
        <v>0</v>
      </c>
      <c r="N25" s="16">
        <f t="shared" si="0"/>
        <v>0</v>
      </c>
    </row>
    <row r="26" spans="2:14" ht="13.5">
      <c r="B26" s="11" t="s">
        <v>72</v>
      </c>
      <c r="C26" s="12">
        <v>1175368</v>
      </c>
      <c r="D26" s="12">
        <v>0</v>
      </c>
      <c r="E26" s="9">
        <v>0</v>
      </c>
      <c r="F26" s="12">
        <v>0</v>
      </c>
      <c r="G26" s="10">
        <v>0</v>
      </c>
      <c r="H26" s="19">
        <v>0</v>
      </c>
      <c r="I26" s="10">
        <v>0</v>
      </c>
      <c r="J26" s="10">
        <v>0</v>
      </c>
      <c r="K26" s="10">
        <v>0</v>
      </c>
      <c r="L26" s="10">
        <f t="shared" si="5"/>
        <v>0</v>
      </c>
      <c r="M26" s="21">
        <f t="shared" si="3"/>
        <v>0</v>
      </c>
      <c r="N26" s="16">
        <f t="shared" si="0"/>
        <v>0</v>
      </c>
    </row>
    <row r="27" spans="2:14" ht="13.5">
      <c r="B27" s="11" t="s">
        <v>68</v>
      </c>
      <c r="C27" s="12">
        <v>14586232</v>
      </c>
      <c r="D27" s="12">
        <v>1458623.2</v>
      </c>
      <c r="E27" s="9"/>
      <c r="F27" s="12">
        <v>0</v>
      </c>
      <c r="G27" s="10">
        <f t="shared" si="4"/>
        <v>1458623.2</v>
      </c>
      <c r="H27" s="19">
        <f>F27/(D27+E27)</f>
        <v>0</v>
      </c>
      <c r="I27" s="10">
        <v>1458623.2</v>
      </c>
      <c r="J27" s="10">
        <v>0</v>
      </c>
      <c r="K27" s="10">
        <v>0</v>
      </c>
      <c r="L27" s="10">
        <f t="shared" si="5"/>
        <v>1458623.2</v>
      </c>
      <c r="M27" s="21">
        <f t="shared" si="3"/>
        <v>0</v>
      </c>
      <c r="N27" s="16">
        <f t="shared" si="0"/>
        <v>0</v>
      </c>
    </row>
    <row r="28" spans="2:14" ht="13.5">
      <c r="B28" s="11" t="s">
        <v>69</v>
      </c>
      <c r="C28" s="12">
        <v>26857139</v>
      </c>
      <c r="D28" s="12">
        <v>2238094.89</v>
      </c>
      <c r="E28" s="9"/>
      <c r="F28" s="12">
        <v>849151.21</v>
      </c>
      <c r="G28" s="10">
        <f t="shared" si="4"/>
        <v>1388943.6800000002</v>
      </c>
      <c r="H28" s="19">
        <f>F28/(D28+E28)</f>
        <v>0.3794080464568685</v>
      </c>
      <c r="I28" s="10">
        <v>1820852.88</v>
      </c>
      <c r="J28" s="10">
        <v>0</v>
      </c>
      <c r="K28" s="10">
        <f>74435.7+357473.5</f>
        <v>431909.2</v>
      </c>
      <c r="L28" s="10">
        <f t="shared" si="5"/>
        <v>1388943.68</v>
      </c>
      <c r="M28" s="21">
        <f t="shared" si="3"/>
        <v>0.03161733682802178</v>
      </c>
      <c r="N28" s="16">
        <f t="shared" si="0"/>
        <v>0</v>
      </c>
    </row>
    <row r="29" spans="2:14" ht="13.5">
      <c r="B29" s="11" t="s">
        <v>70</v>
      </c>
      <c r="C29" s="12">
        <v>2000000</v>
      </c>
      <c r="D29" s="12">
        <v>955298</v>
      </c>
      <c r="E29" s="9"/>
      <c r="F29" s="12">
        <v>0</v>
      </c>
      <c r="G29" s="10">
        <f t="shared" si="4"/>
        <v>955298</v>
      </c>
      <c r="H29" s="19">
        <v>0</v>
      </c>
      <c r="I29" s="10">
        <v>955298</v>
      </c>
      <c r="J29" s="10">
        <v>0</v>
      </c>
      <c r="K29" s="10">
        <v>0</v>
      </c>
      <c r="L29" s="10">
        <f t="shared" si="5"/>
        <v>955298</v>
      </c>
      <c r="M29" s="21">
        <f t="shared" si="3"/>
        <v>0</v>
      </c>
      <c r="N29" s="16">
        <f t="shared" si="0"/>
        <v>0</v>
      </c>
    </row>
    <row r="30" spans="2:14" ht="13.5">
      <c r="B30" s="11" t="s">
        <v>73</v>
      </c>
      <c r="C30" s="12">
        <v>0</v>
      </c>
      <c r="D30" s="12">
        <v>0</v>
      </c>
      <c r="E30" s="10">
        <v>0</v>
      </c>
      <c r="F30" s="12">
        <v>0</v>
      </c>
      <c r="G30" s="10">
        <f t="shared" si="4"/>
        <v>0</v>
      </c>
      <c r="H30" s="19">
        <v>0</v>
      </c>
      <c r="I30" s="10">
        <v>0</v>
      </c>
      <c r="J30" s="10">
        <v>0</v>
      </c>
      <c r="K30" s="10">
        <v>0</v>
      </c>
      <c r="L30" s="10">
        <f t="shared" si="5"/>
        <v>0</v>
      </c>
      <c r="M30" s="22"/>
      <c r="N30" s="16">
        <f t="shared" si="0"/>
        <v>0</v>
      </c>
    </row>
    <row r="31" spans="2:14" ht="13.5">
      <c r="B31" s="8" t="s">
        <v>33</v>
      </c>
      <c r="C31" s="9">
        <f>SUM(C46:C47)</f>
        <v>0</v>
      </c>
      <c r="D31" s="9">
        <f>SUM(D46:D48)</f>
        <v>0</v>
      </c>
      <c r="E31" s="9">
        <f>SUM(E32:E48)</f>
        <v>10765.800000000005</v>
      </c>
      <c r="F31" s="9">
        <f>SUM(F32:F48)</f>
        <v>3951834.0300000003</v>
      </c>
      <c r="G31" s="9">
        <f>D31+E31-F31</f>
        <v>-3941068.2300000004</v>
      </c>
      <c r="H31" s="20"/>
      <c r="I31" s="9">
        <f>SUM(I46:I48)</f>
        <v>711849.85</v>
      </c>
      <c r="J31" s="9">
        <f>SUM(J46:J48)</f>
        <v>0</v>
      </c>
      <c r="K31" s="9">
        <f>SUM(K46:K48)</f>
        <v>246647.89</v>
      </c>
      <c r="L31" s="9">
        <f>SUM(L46:L48)</f>
        <v>465201.95999999996</v>
      </c>
      <c r="M31" s="22">
        <v>0</v>
      </c>
      <c r="N31" s="16">
        <f t="shared" si="0"/>
        <v>-4406270.19</v>
      </c>
    </row>
    <row r="32" spans="2:14" ht="13.5">
      <c r="B32" s="11" t="s">
        <v>74</v>
      </c>
      <c r="C32" s="12">
        <v>0</v>
      </c>
      <c r="D32" s="12">
        <v>0</v>
      </c>
      <c r="E32" s="10">
        <v>1702.4</v>
      </c>
      <c r="F32" s="12">
        <v>100000</v>
      </c>
      <c r="G32" s="10">
        <f>D32+E32-F32</f>
        <v>-98297.6</v>
      </c>
      <c r="H32" s="19">
        <v>0.59</v>
      </c>
      <c r="I32" s="10">
        <v>588221.84</v>
      </c>
      <c r="J32" s="10">
        <v>8811</v>
      </c>
      <c r="K32" s="10">
        <v>0</v>
      </c>
      <c r="L32" s="10">
        <f>I32+J32-K32</f>
        <v>597032.84</v>
      </c>
      <c r="M32" s="22">
        <v>0</v>
      </c>
      <c r="N32" s="16">
        <f t="shared" si="0"/>
        <v>-695330.44</v>
      </c>
    </row>
    <row r="33" spans="2:14" ht="13.5">
      <c r="B33" s="11" t="s">
        <v>44</v>
      </c>
      <c r="C33" s="12">
        <v>0</v>
      </c>
      <c r="D33" s="12">
        <v>0</v>
      </c>
      <c r="E33" s="10">
        <v>2625.81</v>
      </c>
      <c r="F33" s="12">
        <v>0</v>
      </c>
      <c r="G33" s="10">
        <f aca="true" t="shared" si="6" ref="G33:G48">D33+E33-F33</f>
        <v>2625.81</v>
      </c>
      <c r="H33" s="19">
        <f>F33/(D33+E33)</f>
        <v>0</v>
      </c>
      <c r="I33" s="10">
        <v>69281.16</v>
      </c>
      <c r="J33" s="10">
        <v>255901.15</v>
      </c>
      <c r="K33" s="10">
        <v>0</v>
      </c>
      <c r="L33" s="10">
        <f aca="true" t="shared" si="7" ref="L33:L48">I33+J33-K33</f>
        <v>325182.31</v>
      </c>
      <c r="M33" s="22">
        <v>0</v>
      </c>
      <c r="N33" s="16">
        <f t="shared" si="0"/>
        <v>-322556.5</v>
      </c>
    </row>
    <row r="34" spans="2:14" ht="13.5">
      <c r="B34" s="11" t="s">
        <v>45</v>
      </c>
      <c r="C34" s="12">
        <v>0</v>
      </c>
      <c r="D34" s="12">
        <v>0</v>
      </c>
      <c r="E34" s="10">
        <v>999.98</v>
      </c>
      <c r="F34" s="12">
        <v>1558626.45</v>
      </c>
      <c r="G34" s="10">
        <f t="shared" si="6"/>
        <v>-1557626.47</v>
      </c>
      <c r="H34" s="19">
        <v>0.16</v>
      </c>
      <c r="I34" s="10">
        <v>988179.09</v>
      </c>
      <c r="J34" s="10">
        <v>0</v>
      </c>
      <c r="K34" s="10">
        <f>139647.88+52615.44</f>
        <v>192263.32</v>
      </c>
      <c r="L34" s="10">
        <f t="shared" si="7"/>
        <v>795915.77</v>
      </c>
      <c r="M34" s="22">
        <v>0</v>
      </c>
      <c r="N34" s="16">
        <f t="shared" si="0"/>
        <v>-2353542.24</v>
      </c>
    </row>
    <row r="35" spans="2:14" ht="13.5">
      <c r="B35" s="11" t="s">
        <v>46</v>
      </c>
      <c r="C35" s="12">
        <v>0</v>
      </c>
      <c r="D35" s="12">
        <v>0</v>
      </c>
      <c r="E35" s="10">
        <v>4327.1</v>
      </c>
      <c r="F35" s="12">
        <v>0</v>
      </c>
      <c r="G35" s="10">
        <f t="shared" si="6"/>
        <v>4327.1</v>
      </c>
      <c r="H35" s="19">
        <f>F35/(D35+E35)</f>
        <v>0</v>
      </c>
      <c r="I35" s="10">
        <v>91115.42</v>
      </c>
      <c r="J35" s="10">
        <v>0</v>
      </c>
      <c r="K35" s="10">
        <v>0</v>
      </c>
      <c r="L35" s="10">
        <f t="shared" si="7"/>
        <v>91115.42</v>
      </c>
      <c r="M35" s="22">
        <v>0</v>
      </c>
      <c r="N35" s="16">
        <f t="shared" si="0"/>
        <v>-86788.31999999999</v>
      </c>
    </row>
    <row r="36" spans="2:14" ht="13.5">
      <c r="B36" s="11" t="s">
        <v>47</v>
      </c>
      <c r="C36" s="12">
        <v>0</v>
      </c>
      <c r="D36" s="12">
        <v>0</v>
      </c>
      <c r="E36" s="10">
        <v>176.93</v>
      </c>
      <c r="F36" s="12">
        <v>0</v>
      </c>
      <c r="G36" s="10">
        <f t="shared" si="6"/>
        <v>176.93</v>
      </c>
      <c r="H36" s="19">
        <f>F36/(D36+E36)</f>
        <v>0</v>
      </c>
      <c r="I36" s="10">
        <v>106301.36</v>
      </c>
      <c r="J36" s="10">
        <v>0</v>
      </c>
      <c r="K36" s="10">
        <v>8843.68</v>
      </c>
      <c r="L36" s="10">
        <f t="shared" si="7"/>
        <v>97457.68</v>
      </c>
      <c r="M36" s="22">
        <v>0</v>
      </c>
      <c r="N36" s="16">
        <f t="shared" si="0"/>
        <v>-97280.75</v>
      </c>
    </row>
    <row r="37" spans="2:14" ht="13.5">
      <c r="B37" s="11" t="s">
        <v>48</v>
      </c>
      <c r="C37" s="12">
        <v>0</v>
      </c>
      <c r="D37" s="12">
        <v>0</v>
      </c>
      <c r="E37" s="10">
        <v>0</v>
      </c>
      <c r="F37" s="12">
        <v>1999833.58</v>
      </c>
      <c r="G37" s="10">
        <f t="shared" si="6"/>
        <v>-1999833.58</v>
      </c>
      <c r="H37" s="19">
        <v>0</v>
      </c>
      <c r="I37" s="10">
        <v>1740260.83</v>
      </c>
      <c r="J37" s="10">
        <v>0</v>
      </c>
      <c r="K37" s="10">
        <f>7174.67+14349.35+43500</f>
        <v>65024.020000000004</v>
      </c>
      <c r="L37" s="10">
        <f t="shared" si="7"/>
        <v>1675236.81</v>
      </c>
      <c r="M37" s="22">
        <v>0</v>
      </c>
      <c r="N37" s="16">
        <f t="shared" si="0"/>
        <v>-3675070.39</v>
      </c>
    </row>
    <row r="38" spans="2:14" ht="13.5">
      <c r="B38" s="11" t="s">
        <v>49</v>
      </c>
      <c r="C38" s="12">
        <v>0</v>
      </c>
      <c r="D38" s="12">
        <v>0</v>
      </c>
      <c r="E38" s="10">
        <v>77.04</v>
      </c>
      <c r="F38" s="12">
        <v>284200</v>
      </c>
      <c r="G38" s="10">
        <f t="shared" si="6"/>
        <v>-284122.96</v>
      </c>
      <c r="H38" s="19">
        <v>0.36</v>
      </c>
      <c r="I38" s="10">
        <v>22797.84</v>
      </c>
      <c r="J38" s="10">
        <v>0</v>
      </c>
      <c r="K38" s="10">
        <v>0</v>
      </c>
      <c r="L38" s="10">
        <f t="shared" si="7"/>
        <v>22797.84</v>
      </c>
      <c r="M38" s="22">
        <v>0</v>
      </c>
      <c r="N38" s="16">
        <f t="shared" si="0"/>
        <v>-306920.80000000005</v>
      </c>
    </row>
    <row r="39" spans="2:14" ht="13.5">
      <c r="B39" s="11" t="s">
        <v>50</v>
      </c>
      <c r="C39" s="12">
        <v>0</v>
      </c>
      <c r="D39" s="12">
        <v>0</v>
      </c>
      <c r="E39" s="10">
        <v>46.65</v>
      </c>
      <c r="F39" s="12">
        <v>0</v>
      </c>
      <c r="G39" s="10">
        <f t="shared" si="6"/>
        <v>46.65</v>
      </c>
      <c r="H39" s="19">
        <f>F39/(D39+E39)</f>
        <v>0</v>
      </c>
      <c r="I39" s="10">
        <v>47951.76</v>
      </c>
      <c r="J39" s="10">
        <v>0</v>
      </c>
      <c r="K39" s="10">
        <v>0</v>
      </c>
      <c r="L39" s="10">
        <f t="shared" si="7"/>
        <v>47951.76</v>
      </c>
      <c r="M39" s="22">
        <v>0</v>
      </c>
      <c r="N39" s="16">
        <f t="shared" si="0"/>
        <v>-47905.11</v>
      </c>
    </row>
    <row r="40" spans="2:14" ht="13.5">
      <c r="B40" s="11" t="s">
        <v>51</v>
      </c>
      <c r="C40" s="12">
        <v>0</v>
      </c>
      <c r="D40" s="12">
        <v>0</v>
      </c>
      <c r="E40" s="10">
        <v>4.54</v>
      </c>
      <c r="F40" s="12">
        <v>0</v>
      </c>
      <c r="G40" s="10">
        <f t="shared" si="6"/>
        <v>4.54</v>
      </c>
      <c r="H40" s="19">
        <f>F40/(D40+E40)</f>
        <v>0</v>
      </c>
      <c r="I40" s="10">
        <v>20670.45</v>
      </c>
      <c r="J40" s="10">
        <v>0</v>
      </c>
      <c r="K40" s="10">
        <v>0</v>
      </c>
      <c r="L40" s="10">
        <f t="shared" si="7"/>
        <v>20670.45</v>
      </c>
      <c r="M40" s="22">
        <v>0</v>
      </c>
      <c r="N40" s="16">
        <f t="shared" si="0"/>
        <v>-20665.91</v>
      </c>
    </row>
    <row r="41" spans="2:14" ht="13.5">
      <c r="B41" s="11" t="s">
        <v>52</v>
      </c>
      <c r="C41" s="12">
        <v>0</v>
      </c>
      <c r="D41" s="12">
        <v>0</v>
      </c>
      <c r="E41" s="10">
        <v>97.95</v>
      </c>
      <c r="F41" s="12">
        <v>0</v>
      </c>
      <c r="G41" s="10">
        <f t="shared" si="6"/>
        <v>97.95</v>
      </c>
      <c r="H41" s="19">
        <f>F41/(D41+E41)</f>
        <v>0</v>
      </c>
      <c r="I41" s="10">
        <v>30476.11</v>
      </c>
      <c r="J41" s="10">
        <v>0</v>
      </c>
      <c r="K41" s="10">
        <v>251661.15</v>
      </c>
      <c r="L41" s="10">
        <f t="shared" si="7"/>
        <v>-221185.03999999998</v>
      </c>
      <c r="M41" s="22">
        <v>0</v>
      </c>
      <c r="N41" s="16">
        <f t="shared" si="0"/>
        <v>221282.99</v>
      </c>
    </row>
    <row r="42" spans="2:14" ht="13.5">
      <c r="B42" s="11" t="s">
        <v>53</v>
      </c>
      <c r="C42" s="12">
        <v>0</v>
      </c>
      <c r="D42" s="12">
        <v>0</v>
      </c>
      <c r="E42" s="10">
        <v>0</v>
      </c>
      <c r="F42" s="12">
        <v>9174</v>
      </c>
      <c r="G42" s="10">
        <f t="shared" si="6"/>
        <v>-9174</v>
      </c>
      <c r="H42" s="19">
        <v>0</v>
      </c>
      <c r="I42" s="10">
        <v>125361.26</v>
      </c>
      <c r="J42" s="10">
        <v>0</v>
      </c>
      <c r="K42" s="10">
        <v>0</v>
      </c>
      <c r="L42" s="10">
        <f t="shared" si="7"/>
        <v>125361.26</v>
      </c>
      <c r="M42" s="22">
        <v>0</v>
      </c>
      <c r="N42" s="16">
        <f t="shared" si="0"/>
        <v>-134535.26</v>
      </c>
    </row>
    <row r="43" spans="2:14" ht="13.5">
      <c r="B43" s="11" t="s">
        <v>55</v>
      </c>
      <c r="C43" s="12">
        <v>0</v>
      </c>
      <c r="D43" s="12">
        <v>0</v>
      </c>
      <c r="E43" s="10">
        <v>432.35</v>
      </c>
      <c r="F43" s="12">
        <v>0</v>
      </c>
      <c r="G43" s="10">
        <f t="shared" si="6"/>
        <v>432.35</v>
      </c>
      <c r="H43" s="19">
        <f>F43/(D43+E43)</f>
        <v>0</v>
      </c>
      <c r="I43" s="10">
        <v>1115016.03</v>
      </c>
      <c r="J43" s="10">
        <v>0</v>
      </c>
      <c r="K43" s="10">
        <v>0</v>
      </c>
      <c r="L43" s="10">
        <f t="shared" si="7"/>
        <v>1115016.03</v>
      </c>
      <c r="M43" s="22">
        <v>0</v>
      </c>
      <c r="N43" s="16">
        <f t="shared" si="0"/>
        <v>-1114583.68</v>
      </c>
    </row>
    <row r="44" spans="2:14" ht="13.5">
      <c r="B44" s="11" t="s">
        <v>57</v>
      </c>
      <c r="C44" s="12">
        <v>0</v>
      </c>
      <c r="D44" s="12">
        <v>0</v>
      </c>
      <c r="E44" s="10">
        <v>0</v>
      </c>
      <c r="F44" s="12">
        <v>0</v>
      </c>
      <c r="G44" s="10">
        <f t="shared" si="6"/>
        <v>0</v>
      </c>
      <c r="H44" s="19">
        <v>0</v>
      </c>
      <c r="I44" s="10">
        <v>29758.83</v>
      </c>
      <c r="J44" s="10">
        <v>0</v>
      </c>
      <c r="K44" s="10">
        <v>28694.67</v>
      </c>
      <c r="L44" s="10">
        <f t="shared" si="7"/>
        <v>1064.1600000000035</v>
      </c>
      <c r="M44" s="22">
        <v>0</v>
      </c>
      <c r="N44" s="16">
        <f t="shared" si="0"/>
        <v>-1064.1600000000035</v>
      </c>
    </row>
    <row r="45" spans="2:14" ht="13.5">
      <c r="B45" s="11" t="s">
        <v>58</v>
      </c>
      <c r="C45" s="12">
        <v>0</v>
      </c>
      <c r="D45" s="12">
        <v>0</v>
      </c>
      <c r="E45" s="10">
        <v>0</v>
      </c>
      <c r="F45" s="12">
        <v>0</v>
      </c>
      <c r="G45" s="10">
        <f t="shared" si="6"/>
        <v>0</v>
      </c>
      <c r="H45" s="19">
        <v>0</v>
      </c>
      <c r="I45" s="10">
        <v>156669.86</v>
      </c>
      <c r="J45" s="10">
        <v>0</v>
      </c>
      <c r="K45" s="10">
        <v>0</v>
      </c>
      <c r="L45" s="10">
        <f t="shared" si="7"/>
        <v>156669.86</v>
      </c>
      <c r="M45" s="22">
        <v>0</v>
      </c>
      <c r="N45" s="16">
        <f t="shared" si="0"/>
        <v>-156669.86</v>
      </c>
    </row>
    <row r="46" spans="2:14" ht="13.5">
      <c r="B46" s="11" t="s">
        <v>41</v>
      </c>
      <c r="C46" s="12">
        <v>0</v>
      </c>
      <c r="D46" s="12">
        <v>0</v>
      </c>
      <c r="E46" s="10">
        <v>8.44</v>
      </c>
      <c r="F46" s="12">
        <v>0</v>
      </c>
      <c r="G46" s="10">
        <f t="shared" si="6"/>
        <v>8.44</v>
      </c>
      <c r="H46" s="19">
        <v>0</v>
      </c>
      <c r="I46" s="10">
        <v>35524.65</v>
      </c>
      <c r="J46" s="10">
        <v>0</v>
      </c>
      <c r="K46" s="10">
        <v>0</v>
      </c>
      <c r="L46" s="10">
        <f t="shared" si="7"/>
        <v>35524.65</v>
      </c>
      <c r="M46" s="22">
        <v>0</v>
      </c>
      <c r="N46" s="16">
        <f t="shared" si="0"/>
        <v>-35516.21</v>
      </c>
    </row>
    <row r="47" spans="2:14" ht="13.5">
      <c r="B47" s="11" t="s">
        <v>56</v>
      </c>
      <c r="C47" s="12">
        <v>0</v>
      </c>
      <c r="D47" s="12">
        <v>0</v>
      </c>
      <c r="E47" s="10">
        <f>37.64+17.21</f>
        <v>54.85</v>
      </c>
      <c r="F47" s="12">
        <v>0</v>
      </c>
      <c r="G47" s="10">
        <f t="shared" si="6"/>
        <v>54.85</v>
      </c>
      <c r="H47" s="19">
        <f>F47/(D47+E47)</f>
        <v>0</v>
      </c>
      <c r="I47" s="10">
        <f>113125.28+115.58+51755.94</f>
        <v>164996.8</v>
      </c>
      <c r="J47" s="10">
        <v>0</v>
      </c>
      <c r="K47" s="10">
        <v>0</v>
      </c>
      <c r="L47" s="10">
        <f t="shared" si="7"/>
        <v>164996.8</v>
      </c>
      <c r="M47" s="22">
        <v>0</v>
      </c>
      <c r="N47" s="16">
        <f t="shared" si="0"/>
        <v>-164941.94999999998</v>
      </c>
    </row>
    <row r="48" spans="2:14" ht="13.5">
      <c r="B48" s="11" t="s">
        <v>43</v>
      </c>
      <c r="C48" s="12">
        <v>0</v>
      </c>
      <c r="D48" s="12">
        <v>0</v>
      </c>
      <c r="E48" s="10">
        <f>2.61+81.59+19.27+30.64+45.71+31.94</f>
        <v>211.76000000000002</v>
      </c>
      <c r="F48" s="12">
        <v>0</v>
      </c>
      <c r="G48" s="10">
        <f t="shared" si="6"/>
        <v>211.76000000000002</v>
      </c>
      <c r="H48" s="19">
        <f>F48/(D48+E48)</f>
        <v>0</v>
      </c>
      <c r="I48" s="10">
        <f>10825.05+245240.6+57931.28+8424.49+92095.57+831.53+95979.88</f>
        <v>511328.4</v>
      </c>
      <c r="J48" s="10">
        <v>0</v>
      </c>
      <c r="K48" s="10">
        <f>148258.24+6806.29+91583.36</f>
        <v>246647.89</v>
      </c>
      <c r="L48" s="10">
        <f t="shared" si="7"/>
        <v>264680.51</v>
      </c>
      <c r="M48" s="22">
        <v>0</v>
      </c>
      <c r="N48" s="16">
        <f t="shared" si="0"/>
        <v>-264468.75</v>
      </c>
    </row>
    <row r="49" spans="2:14" ht="13.5">
      <c r="B49" s="13" t="s">
        <v>7</v>
      </c>
      <c r="C49" s="9">
        <f>C10+C17+C31</f>
        <v>104084927.75</v>
      </c>
      <c r="D49" s="9">
        <f>D10+D17+D31</f>
        <v>11006013.540000001</v>
      </c>
      <c r="E49" s="9">
        <f>E10+E17+E31</f>
        <v>10765.800000000005</v>
      </c>
      <c r="F49" s="9">
        <f>F10+F17+F31</f>
        <v>6941862.9</v>
      </c>
      <c r="G49" s="9">
        <f>D49+E49-F49</f>
        <v>4074916.4400000013</v>
      </c>
      <c r="H49" s="20"/>
      <c r="I49" s="9">
        <f>I31+I17+I10</f>
        <v>9336496.94</v>
      </c>
      <c r="J49" s="9">
        <f>J31+J17+J10</f>
        <v>357473.5</v>
      </c>
      <c r="K49" s="9">
        <f>K31+K17+K10</f>
        <v>879558.11</v>
      </c>
      <c r="L49" s="9">
        <f>L31+L17+L10</f>
        <v>8814412.33</v>
      </c>
      <c r="M49" s="23"/>
      <c r="N49" s="16">
        <f t="shared" si="0"/>
        <v>-4739495.889999999</v>
      </c>
    </row>
    <row r="50" spans="2:14" ht="7.5" customHeight="1">
      <c r="B50" s="51"/>
      <c r="C50" s="52"/>
      <c r="D50" s="52"/>
      <c r="E50" s="52"/>
      <c r="F50" s="52"/>
      <c r="G50" s="52"/>
      <c r="H50" s="53"/>
      <c r="I50" s="52"/>
      <c r="J50" s="52"/>
      <c r="K50" s="52"/>
      <c r="L50" s="52"/>
      <c r="M50" s="54"/>
      <c r="N50" s="16"/>
    </row>
    <row r="51" spans="2:13" ht="12.75">
      <c r="B51" s="25"/>
      <c r="C51" s="26"/>
      <c r="D51" s="70" t="s">
        <v>11</v>
      </c>
      <c r="E51" s="70"/>
      <c r="F51" s="70"/>
      <c r="G51" s="70"/>
      <c r="H51" s="70"/>
      <c r="I51" s="70"/>
      <c r="J51" s="70"/>
      <c r="K51" s="26"/>
      <c r="L51" s="26"/>
      <c r="M51" s="47"/>
    </row>
    <row r="52" spans="2:13" ht="13.5">
      <c r="B52" s="25"/>
      <c r="C52" s="71" t="s">
        <v>3</v>
      </c>
      <c r="D52" s="71"/>
      <c r="E52" s="85" t="s">
        <v>4</v>
      </c>
      <c r="F52" s="86"/>
      <c r="G52" s="86"/>
      <c r="H52" s="87"/>
      <c r="I52" s="56" t="s">
        <v>54</v>
      </c>
      <c r="J52" s="28" t="s">
        <v>0</v>
      </c>
      <c r="K52" s="25"/>
      <c r="L52" s="29"/>
      <c r="M52" s="30"/>
    </row>
    <row r="53" spans="2:13" ht="13.5">
      <c r="B53" s="25"/>
      <c r="C53" s="75" t="s">
        <v>31</v>
      </c>
      <c r="D53" s="75"/>
      <c r="E53" s="76">
        <v>5681835.39</v>
      </c>
      <c r="F53" s="77"/>
      <c r="G53" s="77"/>
      <c r="H53" s="78"/>
      <c r="I53" s="45">
        <v>0</v>
      </c>
      <c r="J53" s="31">
        <v>0</v>
      </c>
      <c r="K53" s="25"/>
      <c r="L53" s="29"/>
      <c r="M53" s="30"/>
    </row>
    <row r="54" spans="2:13" ht="13.5">
      <c r="B54" s="25"/>
      <c r="C54" s="79" t="s">
        <v>32</v>
      </c>
      <c r="D54" s="79"/>
      <c r="E54" s="76">
        <v>4804799.36</v>
      </c>
      <c r="F54" s="77"/>
      <c r="G54" s="77"/>
      <c r="H54" s="78"/>
      <c r="I54" s="45">
        <v>146026.21</v>
      </c>
      <c r="J54" s="31">
        <v>0.03</v>
      </c>
      <c r="K54" s="26"/>
      <c r="L54" s="29"/>
      <c r="M54" s="30"/>
    </row>
    <row r="55" spans="2:13" ht="5.25" customHeight="1">
      <c r="B55" s="25"/>
      <c r="C55" s="48"/>
      <c r="D55" s="48"/>
      <c r="E55" s="49"/>
      <c r="F55" s="49"/>
      <c r="G55" s="49"/>
      <c r="H55" s="49"/>
      <c r="I55" s="49"/>
      <c r="J55" s="50"/>
      <c r="K55" s="26"/>
      <c r="L55" s="29"/>
      <c r="M55" s="30"/>
    </row>
    <row r="56" spans="2:13" ht="13.5" customHeight="1">
      <c r="B56" s="32"/>
      <c r="C56" s="80" t="s">
        <v>5</v>
      </c>
      <c r="D56" s="80"/>
      <c r="E56" s="33"/>
      <c r="F56" s="34"/>
      <c r="G56" s="34"/>
      <c r="H56" s="34" t="s">
        <v>28</v>
      </c>
      <c r="I56" s="35"/>
      <c r="J56" s="81" t="s">
        <v>29</v>
      </c>
      <c r="K56" s="81"/>
      <c r="L56" s="81"/>
      <c r="M56" s="36"/>
    </row>
    <row r="57" spans="2:13" ht="7.5" customHeight="1">
      <c r="B57" s="32"/>
      <c r="C57" s="37"/>
      <c r="D57" s="55"/>
      <c r="E57" s="33"/>
      <c r="F57" s="34"/>
      <c r="G57" s="34"/>
      <c r="H57" s="38"/>
      <c r="I57" s="35"/>
      <c r="J57" s="39"/>
      <c r="K57" s="39"/>
      <c r="L57" s="40"/>
      <c r="M57" s="36"/>
    </row>
    <row r="58" spans="2:13" ht="12.75" customHeight="1">
      <c r="B58" s="41"/>
      <c r="C58" s="80" t="s">
        <v>30</v>
      </c>
      <c r="D58" s="80"/>
      <c r="E58" s="33"/>
      <c r="F58" s="34"/>
      <c r="G58" s="34"/>
      <c r="H58" s="34" t="s">
        <v>38</v>
      </c>
      <c r="I58" s="35"/>
      <c r="J58" s="81" t="s">
        <v>39</v>
      </c>
      <c r="K58" s="81"/>
      <c r="L58" s="81"/>
      <c r="M58" s="18"/>
    </row>
    <row r="59" spans="2:13" ht="15" customHeight="1">
      <c r="B59" s="41"/>
      <c r="C59" s="82" t="s">
        <v>40</v>
      </c>
      <c r="D59" s="83"/>
      <c r="E59" s="33"/>
      <c r="F59" s="42"/>
      <c r="G59" s="42"/>
      <c r="H59" s="42" t="s">
        <v>36</v>
      </c>
      <c r="I59" s="35"/>
      <c r="J59" s="84" t="s">
        <v>37</v>
      </c>
      <c r="K59" s="84"/>
      <c r="L59" s="84"/>
      <c r="M59" s="24"/>
    </row>
    <row r="60" spans="2:13" ht="15.75">
      <c r="B60" s="46" t="s">
        <v>34</v>
      </c>
      <c r="C60" s="43"/>
      <c r="D60" s="43"/>
      <c r="E60" s="43"/>
      <c r="F60" s="44"/>
      <c r="G60" s="44"/>
      <c r="H60" s="27"/>
      <c r="I60" s="43"/>
      <c r="J60" s="44"/>
      <c r="K60" s="43"/>
      <c r="L60" s="43"/>
      <c r="M60" s="24"/>
    </row>
    <row r="61" spans="2:13" ht="15.75">
      <c r="B61" s="65" t="s">
        <v>26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2:13" ht="15.75">
      <c r="B62" s="7"/>
      <c r="C62" s="5"/>
      <c r="D62" s="5"/>
      <c r="E62" s="5"/>
      <c r="F62" s="5"/>
      <c r="G62" s="5"/>
      <c r="H62" s="17"/>
      <c r="I62" s="5"/>
      <c r="J62" s="5"/>
      <c r="K62" s="5"/>
      <c r="L62" s="5"/>
      <c r="M62" s="17"/>
    </row>
    <row r="63" spans="2:13" ht="15.75">
      <c r="B63" s="65" t="s">
        <v>6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</row>
    <row r="64" spans="2:13" ht="16.5">
      <c r="B64" s="66" t="s">
        <v>60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2:13" ht="16.5">
      <c r="B65" s="67" t="s">
        <v>75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2:13" ht="15.75">
      <c r="B66" s="3" t="s">
        <v>15</v>
      </c>
      <c r="C66" s="4"/>
      <c r="D66" s="4"/>
      <c r="E66" s="4"/>
      <c r="F66" s="4"/>
      <c r="G66" s="4"/>
      <c r="H66" s="6"/>
      <c r="I66" s="4"/>
      <c r="J66" s="4"/>
      <c r="K66" s="4"/>
      <c r="L66" s="4"/>
      <c r="M66" s="6"/>
    </row>
    <row r="67" spans="3:12" ht="12" customHeight="1">
      <c r="C67" s="2"/>
      <c r="D67" s="68" t="s">
        <v>1</v>
      </c>
      <c r="E67" s="68"/>
      <c r="F67" s="69"/>
      <c r="G67" s="69"/>
      <c r="H67" s="69"/>
      <c r="I67" s="68" t="s">
        <v>2</v>
      </c>
      <c r="J67" s="68"/>
      <c r="K67" s="68"/>
      <c r="L67" s="68"/>
    </row>
    <row r="68" spans="2:13" ht="13.5" customHeight="1">
      <c r="B68" s="62" t="s">
        <v>8</v>
      </c>
      <c r="C68" s="64" t="s">
        <v>12</v>
      </c>
      <c r="D68" s="64" t="s">
        <v>13</v>
      </c>
      <c r="E68" s="64" t="s">
        <v>16</v>
      </c>
      <c r="F68" s="61" t="s">
        <v>14</v>
      </c>
      <c r="G68" s="58"/>
      <c r="H68" s="61" t="s">
        <v>0</v>
      </c>
      <c r="I68" s="61" t="s">
        <v>22</v>
      </c>
      <c r="J68" s="61" t="s">
        <v>23</v>
      </c>
      <c r="K68" s="61" t="s">
        <v>24</v>
      </c>
      <c r="L68" s="61" t="s">
        <v>25</v>
      </c>
      <c r="M68" s="59" t="s">
        <v>9</v>
      </c>
    </row>
    <row r="69" spans="2:13" ht="30" customHeight="1">
      <c r="B69" s="63"/>
      <c r="C69" s="64"/>
      <c r="D69" s="64"/>
      <c r="E69" s="64"/>
      <c r="F69" s="61"/>
      <c r="G69" s="58"/>
      <c r="H69" s="61"/>
      <c r="I69" s="61"/>
      <c r="J69" s="61"/>
      <c r="K69" s="61"/>
      <c r="L69" s="61"/>
      <c r="M69" s="1" t="s">
        <v>10</v>
      </c>
    </row>
    <row r="70" spans="2:14" ht="13.5">
      <c r="B70" s="8" t="s">
        <v>35</v>
      </c>
      <c r="C70" s="9">
        <f>SUM(C71:C76)</f>
        <v>10977566.75</v>
      </c>
      <c r="D70" s="9">
        <f>SUM(D71:D76)</f>
        <v>3681326.62</v>
      </c>
      <c r="E70" s="9">
        <f>SUM(E71:E76)</f>
        <v>0</v>
      </c>
      <c r="F70" s="9">
        <f>SUM(F71:F76)</f>
        <v>1532476.74</v>
      </c>
      <c r="G70" s="9">
        <f>D70+E70-F70</f>
        <v>2148849.88</v>
      </c>
      <c r="H70" s="19">
        <f>F70/(D70+E70)</f>
        <v>0.4162838286813029</v>
      </c>
      <c r="I70" s="9">
        <f>SUM(I71:I76)</f>
        <v>2131837.1799999997</v>
      </c>
      <c r="J70" s="9">
        <f>SUM(J71:J76)</f>
        <v>18763.2</v>
      </c>
      <c r="K70" s="9">
        <f>K71</f>
        <v>8811</v>
      </c>
      <c r="L70" s="9">
        <f>I70+J70-K70</f>
        <v>2141789.38</v>
      </c>
      <c r="M70" s="22">
        <f>F70/C70</f>
        <v>0.1396007671736544</v>
      </c>
      <c r="N70" s="16">
        <f>G70-L70</f>
        <v>7060.5</v>
      </c>
    </row>
    <row r="71" spans="2:14" ht="13.5">
      <c r="B71" s="11" t="s">
        <v>17</v>
      </c>
      <c r="C71" s="12">
        <v>3664251.75</v>
      </c>
      <c r="D71" s="12">
        <v>2188470</v>
      </c>
      <c r="E71" s="10">
        <v>0</v>
      </c>
      <c r="F71" s="12">
        <f>1532476.74</f>
        <v>1532476.74</v>
      </c>
      <c r="G71" s="10"/>
      <c r="H71" s="19"/>
      <c r="I71" s="10">
        <f>1457877.89+673959.29</f>
        <v>2131837.1799999997</v>
      </c>
      <c r="J71" s="10">
        <v>18763.2</v>
      </c>
      <c r="K71" s="10">
        <v>8811</v>
      </c>
      <c r="L71" s="10">
        <f>I71+J71-K71</f>
        <v>2141789.38</v>
      </c>
      <c r="M71" s="22"/>
      <c r="N71" s="16"/>
    </row>
    <row r="72" spans="2:14" ht="13.5">
      <c r="B72" s="11" t="s">
        <v>18</v>
      </c>
      <c r="C72" s="12">
        <v>5583543</v>
      </c>
      <c r="D72" s="12">
        <v>1229690.12</v>
      </c>
      <c r="E72" s="10">
        <v>0</v>
      </c>
      <c r="F72" s="12">
        <v>0</v>
      </c>
      <c r="G72" s="10"/>
      <c r="H72" s="19"/>
      <c r="I72" s="10">
        <v>0</v>
      </c>
      <c r="J72" s="10">
        <v>0</v>
      </c>
      <c r="K72" s="10">
        <v>0</v>
      </c>
      <c r="L72" s="10">
        <v>0</v>
      </c>
      <c r="M72" s="22"/>
      <c r="N72" s="16"/>
    </row>
    <row r="73" spans="2:14" ht="13.5">
      <c r="B73" s="11" t="s">
        <v>19</v>
      </c>
      <c r="C73" s="12">
        <v>543559</v>
      </c>
      <c r="D73" s="12">
        <v>206260.5</v>
      </c>
      <c r="E73" s="10">
        <v>0</v>
      </c>
      <c r="F73" s="12">
        <v>0</v>
      </c>
      <c r="G73" s="10"/>
      <c r="H73" s="19"/>
      <c r="I73" s="10">
        <v>0</v>
      </c>
      <c r="J73" s="10">
        <v>0</v>
      </c>
      <c r="K73" s="10">
        <v>0</v>
      </c>
      <c r="L73" s="10">
        <v>0</v>
      </c>
      <c r="M73" s="22"/>
      <c r="N73" s="16"/>
    </row>
    <row r="74" spans="2:14" ht="13.5">
      <c r="B74" s="11" t="s">
        <v>20</v>
      </c>
      <c r="C74" s="12">
        <v>1186213</v>
      </c>
      <c r="D74" s="12">
        <v>56906</v>
      </c>
      <c r="E74" s="10">
        <v>0</v>
      </c>
      <c r="F74" s="12">
        <v>0</v>
      </c>
      <c r="G74" s="10"/>
      <c r="H74" s="19"/>
      <c r="I74" s="10">
        <v>0</v>
      </c>
      <c r="J74" s="10">
        <v>0</v>
      </c>
      <c r="K74" s="10">
        <v>0</v>
      </c>
      <c r="L74" s="10">
        <v>0</v>
      </c>
      <c r="M74" s="22"/>
      <c r="N74" s="16"/>
    </row>
    <row r="75" spans="2:14" ht="13.5">
      <c r="B75" s="11" t="s">
        <v>21</v>
      </c>
      <c r="C75" s="12">
        <v>0</v>
      </c>
      <c r="D75" s="12">
        <v>0</v>
      </c>
      <c r="E75" s="10">
        <v>0</v>
      </c>
      <c r="F75" s="12">
        <v>0</v>
      </c>
      <c r="G75" s="10"/>
      <c r="H75" s="19"/>
      <c r="I75" s="10">
        <v>0</v>
      </c>
      <c r="J75" s="10">
        <v>0</v>
      </c>
      <c r="K75" s="10">
        <v>0</v>
      </c>
      <c r="L75" s="10">
        <v>0</v>
      </c>
      <c r="M75" s="22"/>
      <c r="N75" s="16"/>
    </row>
    <row r="76" spans="2:14" ht="13.5">
      <c r="B76" s="11" t="s">
        <v>42</v>
      </c>
      <c r="C76" s="12">
        <v>0</v>
      </c>
      <c r="D76" s="12">
        <v>0</v>
      </c>
      <c r="E76" s="10">
        <v>0</v>
      </c>
      <c r="F76" s="12">
        <v>0</v>
      </c>
      <c r="G76" s="10"/>
      <c r="H76" s="19"/>
      <c r="I76" s="10">
        <v>0</v>
      </c>
      <c r="J76" s="10">
        <v>0</v>
      </c>
      <c r="K76" s="10">
        <v>0</v>
      </c>
      <c r="L76" s="10">
        <v>0</v>
      </c>
      <c r="M76" s="22"/>
      <c r="N76" s="16"/>
    </row>
    <row r="77" spans="2:14" ht="13.5">
      <c r="B77" s="8" t="s">
        <v>27</v>
      </c>
      <c r="C77" s="9">
        <f>SUM(C78:C89)</f>
        <v>93107361</v>
      </c>
      <c r="D77" s="9">
        <f>SUM(D78:D90)</f>
        <v>18235043.47</v>
      </c>
      <c r="E77" s="9">
        <f>SUM(E78:E89)</f>
        <v>22.1</v>
      </c>
      <c r="F77" s="9">
        <f>SUM(F78:F90)</f>
        <v>7035670.4</v>
      </c>
      <c r="G77" s="9">
        <f>D77+E77-F77</f>
        <v>11199395.17</v>
      </c>
      <c r="H77" s="19">
        <f>F77/(D77+E77)</f>
        <v>0.38583192218266316</v>
      </c>
      <c r="I77" s="9">
        <f>SUM(I78:I89)</f>
        <v>11524065.19</v>
      </c>
      <c r="J77" s="9">
        <f>SUM(J78:J89)</f>
        <v>199195.55</v>
      </c>
      <c r="K77" s="9">
        <f>SUM(K78:K89)</f>
        <v>372706.66000000003</v>
      </c>
      <c r="L77" s="9">
        <f>SUM(L78:L89)</f>
        <v>11350554.08</v>
      </c>
      <c r="M77" s="22">
        <f aca="true" t="shared" si="8" ref="M77:M84">F77/C77</f>
        <v>0.07556513603688113</v>
      </c>
      <c r="N77" s="16">
        <f>G77-L77</f>
        <v>-151158.91000000015</v>
      </c>
    </row>
    <row r="78" spans="2:14" ht="13.5">
      <c r="B78" s="11" t="s">
        <v>61</v>
      </c>
      <c r="C78" s="12">
        <v>31868879</v>
      </c>
      <c r="D78" s="12">
        <v>6516631.34</v>
      </c>
      <c r="E78" s="10"/>
      <c r="F78" s="12">
        <v>3455860</v>
      </c>
      <c r="G78" s="10">
        <f>D78+E78-F78</f>
        <v>3060771.34</v>
      </c>
      <c r="H78" s="19">
        <f>F78/(D78+E78)</f>
        <v>0.5303138722590375</v>
      </c>
      <c r="I78" s="10">
        <v>3296117.6</v>
      </c>
      <c r="J78" s="10">
        <v>139.2</v>
      </c>
      <c r="K78" s="10">
        <v>296866.02</v>
      </c>
      <c r="L78" s="10">
        <f>I78+J78-K78</f>
        <v>2999390.7800000003</v>
      </c>
      <c r="M78" s="22">
        <f t="shared" si="8"/>
        <v>0.10843996112947682</v>
      </c>
      <c r="N78" s="16">
        <f>G78-L78</f>
        <v>61380.55999999959</v>
      </c>
    </row>
    <row r="79" spans="2:14" ht="13.5">
      <c r="B79" s="11" t="s">
        <v>62</v>
      </c>
      <c r="C79" s="12">
        <v>13235444</v>
      </c>
      <c r="D79" s="12">
        <v>2454403.83</v>
      </c>
      <c r="E79" s="10"/>
      <c r="F79" s="12">
        <v>386052.58</v>
      </c>
      <c r="G79" s="10">
        <f aca="true" t="shared" si="9" ref="G79:G85">D79+E79-F79</f>
        <v>2068351.25</v>
      </c>
      <c r="H79" s="19">
        <f aca="true" t="shared" si="10" ref="H79:H85">F79/(D79+E79)</f>
        <v>0.1572897561849062</v>
      </c>
      <c r="I79" s="10">
        <v>2079874.6</v>
      </c>
      <c r="J79" s="10">
        <v>59353.5</v>
      </c>
      <c r="K79" s="10"/>
      <c r="L79" s="10">
        <f aca="true" t="shared" si="11" ref="L79:L90">I79+J79-K79</f>
        <v>2139228.1</v>
      </c>
      <c r="M79" s="22">
        <f t="shared" si="8"/>
        <v>0.029168086843176552</v>
      </c>
      <c r="N79" s="16">
        <f>G79-L79</f>
        <v>-70876.8500000001</v>
      </c>
    </row>
    <row r="80" spans="2:14" ht="13.5">
      <c r="B80" s="11" t="s">
        <v>63</v>
      </c>
      <c r="C80" s="12">
        <v>1255332</v>
      </c>
      <c r="D80" s="12">
        <v>215822.82</v>
      </c>
      <c r="E80" s="10"/>
      <c r="F80" s="12">
        <v>44643.76</v>
      </c>
      <c r="G80" s="10">
        <f t="shared" si="9"/>
        <v>171179.06</v>
      </c>
      <c r="H80" s="19">
        <f t="shared" si="10"/>
        <v>0.20685375160976954</v>
      </c>
      <c r="I80" s="10">
        <v>171426.2</v>
      </c>
      <c r="J80" s="10"/>
      <c r="K80" s="10">
        <v>247.14</v>
      </c>
      <c r="L80" s="10">
        <f t="shared" si="11"/>
        <v>171179.06</v>
      </c>
      <c r="M80" s="22">
        <f t="shared" si="8"/>
        <v>0.035563309148496175</v>
      </c>
      <c r="N80" s="16">
        <f>G80-L80</f>
        <v>0</v>
      </c>
    </row>
    <row r="81" spans="2:14" ht="13.5">
      <c r="B81" s="11" t="s">
        <v>66</v>
      </c>
      <c r="C81" s="12">
        <v>54835</v>
      </c>
      <c r="D81" s="12">
        <v>9139.12</v>
      </c>
      <c r="E81" s="10"/>
      <c r="F81" s="12">
        <v>1392</v>
      </c>
      <c r="G81" s="10">
        <f t="shared" si="9"/>
        <v>7747.120000000001</v>
      </c>
      <c r="H81" s="19">
        <f t="shared" si="10"/>
        <v>0.15231225763530842</v>
      </c>
      <c r="I81" s="10">
        <v>7747.12</v>
      </c>
      <c r="J81" s="10"/>
      <c r="K81" s="10"/>
      <c r="L81" s="10">
        <f t="shared" si="11"/>
        <v>7747.12</v>
      </c>
      <c r="M81" s="22">
        <f t="shared" si="8"/>
        <v>0.02538524664903802</v>
      </c>
      <c r="N81" s="16">
        <f aca="true" t="shared" si="12" ref="N81:N91">G81-L81</f>
        <v>0</v>
      </c>
    </row>
    <row r="82" spans="2:14" ht="13.5">
      <c r="B82" s="11" t="s">
        <v>64</v>
      </c>
      <c r="C82" s="12">
        <v>270270</v>
      </c>
      <c r="D82" s="12">
        <v>65327.97</v>
      </c>
      <c r="E82" s="10"/>
      <c r="F82" s="12">
        <v>29870</v>
      </c>
      <c r="G82" s="10">
        <f t="shared" si="9"/>
        <v>35457.97</v>
      </c>
      <c r="H82" s="19">
        <f t="shared" si="10"/>
        <v>0.4572314125174868</v>
      </c>
      <c r="I82" s="10">
        <v>35457.97</v>
      </c>
      <c r="J82" s="10"/>
      <c r="K82" s="10"/>
      <c r="L82" s="10">
        <f t="shared" si="11"/>
        <v>35457.97</v>
      </c>
      <c r="M82" s="22">
        <f t="shared" si="8"/>
        <v>0.11051911051911052</v>
      </c>
      <c r="N82" s="16">
        <f t="shared" si="12"/>
        <v>0</v>
      </c>
    </row>
    <row r="83" spans="2:14" ht="13.5">
      <c r="B83" s="11" t="s">
        <v>71</v>
      </c>
      <c r="C83" s="12">
        <v>510916</v>
      </c>
      <c r="D83" s="12">
        <v>123081.35</v>
      </c>
      <c r="E83" s="10"/>
      <c r="F83" s="12">
        <v>36800</v>
      </c>
      <c r="G83" s="10">
        <f t="shared" si="9"/>
        <v>86281.35</v>
      </c>
      <c r="H83" s="19">
        <f t="shared" si="10"/>
        <v>0.2989892457305676</v>
      </c>
      <c r="I83" s="10">
        <v>86281.35</v>
      </c>
      <c r="J83" s="10"/>
      <c r="K83" s="10"/>
      <c r="L83" s="10">
        <f t="shared" si="11"/>
        <v>86281.35</v>
      </c>
      <c r="M83" s="22">
        <f t="shared" si="8"/>
        <v>0.0720274957135811</v>
      </c>
      <c r="N83" s="16">
        <f t="shared" si="12"/>
        <v>0</v>
      </c>
    </row>
    <row r="84" spans="2:14" ht="13.5">
      <c r="B84" s="11" t="s">
        <v>65</v>
      </c>
      <c r="C84" s="12">
        <v>1292946</v>
      </c>
      <c r="D84" s="12">
        <v>136928.68</v>
      </c>
      <c r="E84" s="10"/>
      <c r="F84" s="12">
        <v>17528</v>
      </c>
      <c r="G84" s="10">
        <f t="shared" si="9"/>
        <v>119400.68</v>
      </c>
      <c r="H84" s="19">
        <f t="shared" si="10"/>
        <v>0.1280082448760917</v>
      </c>
      <c r="I84" s="10">
        <v>119400.68</v>
      </c>
      <c r="J84" s="10"/>
      <c r="K84" s="10"/>
      <c r="L84" s="10">
        <f t="shared" si="11"/>
        <v>119400.68</v>
      </c>
      <c r="M84" s="22">
        <f t="shared" si="8"/>
        <v>0.013556637322827095</v>
      </c>
      <c r="N84" s="16">
        <f t="shared" si="12"/>
        <v>0</v>
      </c>
    </row>
    <row r="85" spans="2:14" ht="13.5">
      <c r="B85" s="11" t="s">
        <v>67</v>
      </c>
      <c r="C85" s="12">
        <v>0</v>
      </c>
      <c r="D85" s="12">
        <v>28083.05</v>
      </c>
      <c r="E85" s="10"/>
      <c r="F85" s="12">
        <v>0</v>
      </c>
      <c r="G85" s="10">
        <f t="shared" si="9"/>
        <v>28083.05</v>
      </c>
      <c r="H85" s="19">
        <f t="shared" si="10"/>
        <v>0</v>
      </c>
      <c r="I85" s="10">
        <v>28083.05</v>
      </c>
      <c r="J85" s="10"/>
      <c r="K85" s="10"/>
      <c r="L85" s="10">
        <f t="shared" si="11"/>
        <v>28083.05</v>
      </c>
      <c r="M85" s="22">
        <v>0</v>
      </c>
      <c r="N85" s="16">
        <f t="shared" si="12"/>
        <v>0</v>
      </c>
    </row>
    <row r="86" spans="2:14" ht="13.5">
      <c r="B86" s="11" t="s">
        <v>72</v>
      </c>
      <c r="C86" s="12">
        <v>1175368</v>
      </c>
      <c r="D86" s="12">
        <f>80190.43+139702.85</f>
        <v>219893.28</v>
      </c>
      <c r="E86" s="10">
        <v>22.1</v>
      </c>
      <c r="F86" s="12">
        <v>63394</v>
      </c>
      <c r="G86" s="10">
        <v>0</v>
      </c>
      <c r="H86" s="19">
        <v>0</v>
      </c>
      <c r="I86" s="10">
        <v>156521.38</v>
      </c>
      <c r="J86" s="10">
        <v>139702.85</v>
      </c>
      <c r="K86" s="10"/>
      <c r="L86" s="10">
        <f t="shared" si="11"/>
        <v>296224.23</v>
      </c>
      <c r="M86" s="22">
        <f>F86/C86</f>
        <v>0.053935448302148775</v>
      </c>
      <c r="N86" s="16">
        <f t="shared" si="12"/>
        <v>-296224.23</v>
      </c>
    </row>
    <row r="87" spans="2:14" ht="13.5">
      <c r="B87" s="11" t="s">
        <v>68</v>
      </c>
      <c r="C87" s="12">
        <v>14586232</v>
      </c>
      <c r="D87" s="12">
        <v>2917246.4</v>
      </c>
      <c r="E87" s="10"/>
      <c r="F87" s="12">
        <v>0</v>
      </c>
      <c r="G87" s="10">
        <f aca="true" t="shared" si="13" ref="G87:G92">D87+E87-F87</f>
        <v>2917246.4</v>
      </c>
      <c r="H87" s="19">
        <f>F87/(D87+E87)</f>
        <v>0</v>
      </c>
      <c r="I87" s="10">
        <v>2917246.4</v>
      </c>
      <c r="J87" s="10"/>
      <c r="K87" s="10"/>
      <c r="L87" s="10">
        <f t="shared" si="11"/>
        <v>2917246.4</v>
      </c>
      <c r="M87" s="22">
        <f>F87/C87</f>
        <v>0</v>
      </c>
      <c r="N87" s="16">
        <f t="shared" si="12"/>
        <v>0</v>
      </c>
    </row>
    <row r="88" spans="2:14" ht="13.5">
      <c r="B88" s="11" t="s">
        <v>69</v>
      </c>
      <c r="C88" s="12">
        <v>26857139</v>
      </c>
      <c r="D88" s="12">
        <v>4519840.7</v>
      </c>
      <c r="E88" s="10"/>
      <c r="F88" s="12">
        <v>2794690.06</v>
      </c>
      <c r="G88" s="10">
        <f t="shared" si="13"/>
        <v>1725150.6400000001</v>
      </c>
      <c r="H88" s="19">
        <f>F88/(D88+E88)</f>
        <v>0.6183160525989334</v>
      </c>
      <c r="I88" s="10">
        <v>1876050.84</v>
      </c>
      <c r="J88" s="10"/>
      <c r="K88" s="10">
        <v>75593.5</v>
      </c>
      <c r="L88" s="10">
        <f t="shared" si="11"/>
        <v>1800457.34</v>
      </c>
      <c r="M88" s="22">
        <f>F88/C88</f>
        <v>0.10405762356146722</v>
      </c>
      <c r="N88" s="16">
        <f t="shared" si="12"/>
        <v>-75306.69999999995</v>
      </c>
    </row>
    <row r="89" spans="2:14" ht="13.5">
      <c r="B89" s="11" t="s">
        <v>70</v>
      </c>
      <c r="C89" s="12">
        <v>2000000</v>
      </c>
      <c r="D89" s="12">
        <v>955298</v>
      </c>
      <c r="E89" s="10"/>
      <c r="F89" s="12">
        <v>205440</v>
      </c>
      <c r="G89" s="10">
        <f t="shared" si="13"/>
        <v>749858</v>
      </c>
      <c r="H89" s="19">
        <v>0</v>
      </c>
      <c r="I89" s="10">
        <v>749858</v>
      </c>
      <c r="J89" s="10"/>
      <c r="K89" s="10"/>
      <c r="L89" s="10">
        <f t="shared" si="11"/>
        <v>749858</v>
      </c>
      <c r="M89" s="22">
        <f>F89/C89</f>
        <v>0.10272</v>
      </c>
      <c r="N89" s="16">
        <f t="shared" si="12"/>
        <v>0</v>
      </c>
    </row>
    <row r="90" spans="2:14" ht="13.5">
      <c r="B90" s="11" t="s">
        <v>73</v>
      </c>
      <c r="C90" s="12">
        <v>0</v>
      </c>
      <c r="D90" s="12">
        <v>73346.93</v>
      </c>
      <c r="E90" s="10"/>
      <c r="F90" s="12">
        <v>0</v>
      </c>
      <c r="G90" s="10">
        <f t="shared" si="13"/>
        <v>73346.93</v>
      </c>
      <c r="H90" s="19">
        <v>0</v>
      </c>
      <c r="I90" s="10"/>
      <c r="J90" s="10">
        <v>247.14</v>
      </c>
      <c r="K90" s="10"/>
      <c r="L90" s="10">
        <f t="shared" si="11"/>
        <v>247.14</v>
      </c>
      <c r="M90" s="22"/>
      <c r="N90" s="16">
        <f t="shared" si="12"/>
        <v>73099.79</v>
      </c>
    </row>
    <row r="91" spans="2:14" ht="13.5">
      <c r="B91" s="8" t="s">
        <v>33</v>
      </c>
      <c r="C91" s="9">
        <f>SUM(C105:C106)</f>
        <v>0</v>
      </c>
      <c r="D91" s="9">
        <f>SUM(D105:D107)</f>
        <v>0</v>
      </c>
      <c r="E91" s="9">
        <f>SUM(E92:E107)</f>
        <v>9646.499999999998</v>
      </c>
      <c r="F91" s="9">
        <f>SUM(F92:F107)</f>
        <v>5628708.909999999</v>
      </c>
      <c r="G91" s="9">
        <f t="shared" si="13"/>
        <v>-5619062.409999999</v>
      </c>
      <c r="H91" s="19"/>
      <c r="I91" s="9">
        <f>SUM(I92:I107)</f>
        <v>4415338.17</v>
      </c>
      <c r="J91" s="9">
        <f>SUM(J105:J107)</f>
        <v>1392</v>
      </c>
      <c r="K91" s="9">
        <f>SUM(K105:K107)</f>
        <v>246647.89</v>
      </c>
      <c r="L91" s="9">
        <f>SUM(L105:L107)</f>
        <v>466160.74999999994</v>
      </c>
      <c r="M91" s="22">
        <v>0</v>
      </c>
      <c r="N91" s="16">
        <f t="shared" si="12"/>
        <v>-6085223.159999999</v>
      </c>
    </row>
    <row r="92" spans="2:14" ht="13.5">
      <c r="B92" s="11" t="s">
        <v>74</v>
      </c>
      <c r="C92" s="12">
        <v>26444293</v>
      </c>
      <c r="D92" s="12"/>
      <c r="E92" s="10">
        <v>3131.04</v>
      </c>
      <c r="F92" s="12">
        <v>575897</v>
      </c>
      <c r="G92" s="10">
        <f t="shared" si="13"/>
        <v>-572765.96</v>
      </c>
      <c r="H92" s="19">
        <v>0.59</v>
      </c>
      <c r="I92" s="10">
        <v>126530.48</v>
      </c>
      <c r="J92" s="10">
        <v>8811</v>
      </c>
      <c r="K92" s="10"/>
      <c r="L92" s="10">
        <f>I92+J92-K92</f>
        <v>135341.47999999998</v>
      </c>
      <c r="M92" s="22">
        <f>F92/C92</f>
        <v>0.02177774236581027</v>
      </c>
      <c r="N92" s="16"/>
    </row>
    <row r="93" spans="2:14" ht="13.5">
      <c r="B93" s="11" t="s">
        <v>44</v>
      </c>
      <c r="C93" s="12">
        <v>26444293</v>
      </c>
      <c r="D93" s="12"/>
      <c r="E93" s="10">
        <v>2956.56</v>
      </c>
      <c r="F93" s="12">
        <v>0</v>
      </c>
      <c r="G93" s="10">
        <f aca="true" t="shared" si="14" ref="G93:G107">D93+E93-F93</f>
        <v>2956.56</v>
      </c>
      <c r="H93" s="19">
        <f>F93/(D93+E93)</f>
        <v>0</v>
      </c>
      <c r="I93" s="10">
        <v>69611.91</v>
      </c>
      <c r="J93" s="10">
        <v>255901.15</v>
      </c>
      <c r="K93" s="10">
        <f>-42.69+70736.47</f>
        <v>70693.78</v>
      </c>
      <c r="L93" s="10">
        <f aca="true" t="shared" si="15" ref="L93:L107">I93+J93-K93</f>
        <v>254819.28</v>
      </c>
      <c r="M93" s="22">
        <f>F93/C93</f>
        <v>0</v>
      </c>
      <c r="N93" s="16"/>
    </row>
    <row r="94" spans="2:14" ht="13.5">
      <c r="B94" s="11" t="s">
        <v>45</v>
      </c>
      <c r="C94" s="12">
        <v>12591512</v>
      </c>
      <c r="D94" s="12"/>
      <c r="E94" s="10">
        <v>1471.93</v>
      </c>
      <c r="F94" s="12">
        <v>1931794.12</v>
      </c>
      <c r="G94" s="10">
        <f t="shared" si="14"/>
        <v>-1930322.1900000002</v>
      </c>
      <c r="H94" s="19">
        <v>0.16</v>
      </c>
      <c r="I94" s="10">
        <v>600685.23</v>
      </c>
      <c r="J94" s="10"/>
      <c r="K94" s="10">
        <f>139647.88+26845.47</f>
        <v>166493.35</v>
      </c>
      <c r="L94" s="10">
        <f t="shared" si="15"/>
        <v>434191.88</v>
      </c>
      <c r="M94" s="22">
        <f aca="true" t="shared" si="16" ref="M94:M102">F94/C94</f>
        <v>0.15342034538822663</v>
      </c>
      <c r="N94" s="16"/>
    </row>
    <row r="95" spans="2:14" ht="13.5">
      <c r="B95" s="11" t="s">
        <v>46</v>
      </c>
      <c r="C95" s="12">
        <v>25407614.43</v>
      </c>
      <c r="D95" s="12"/>
      <c r="E95" s="10">
        <v>293.05</v>
      </c>
      <c r="F95" s="12">
        <v>0</v>
      </c>
      <c r="G95" s="10">
        <f t="shared" si="14"/>
        <v>293.05</v>
      </c>
      <c r="H95" s="19">
        <f>F95/(D95+E95)</f>
        <v>0</v>
      </c>
      <c r="I95" s="10">
        <v>77281.37</v>
      </c>
      <c r="J95" s="10"/>
      <c r="K95" s="10"/>
      <c r="L95" s="10">
        <f t="shared" si="15"/>
        <v>77281.37</v>
      </c>
      <c r="M95" s="22">
        <f t="shared" si="16"/>
        <v>0</v>
      </c>
      <c r="N95" s="16"/>
    </row>
    <row r="96" spans="2:14" ht="13.5">
      <c r="B96" s="11" t="s">
        <v>47</v>
      </c>
      <c r="C96" s="12">
        <v>1057470</v>
      </c>
      <c r="D96" s="12"/>
      <c r="E96" s="10">
        <v>214.44</v>
      </c>
      <c r="F96" s="12">
        <v>96236.08</v>
      </c>
      <c r="G96" s="10">
        <f t="shared" si="14"/>
        <v>-96021.64</v>
      </c>
      <c r="H96" s="19">
        <f>F96/(D96+E96)</f>
        <v>448.7785860846857</v>
      </c>
      <c r="I96" s="10">
        <v>10102.79</v>
      </c>
      <c r="J96" s="10"/>
      <c r="K96" s="10">
        <v>8843.68</v>
      </c>
      <c r="L96" s="10">
        <f t="shared" si="15"/>
        <v>1259.1100000000006</v>
      </c>
      <c r="M96" s="22">
        <f t="shared" si="16"/>
        <v>0.09100596707235194</v>
      </c>
      <c r="N96" s="16"/>
    </row>
    <row r="97" spans="2:14" ht="13.5">
      <c r="B97" s="11" t="s">
        <v>48</v>
      </c>
      <c r="C97" s="12">
        <v>12329603</v>
      </c>
      <c r="D97" s="12"/>
      <c r="E97" s="10">
        <v>0</v>
      </c>
      <c r="F97" s="12">
        <v>2048744.56</v>
      </c>
      <c r="G97" s="10">
        <f t="shared" si="14"/>
        <v>-2048744.56</v>
      </c>
      <c r="H97" s="19">
        <v>0</v>
      </c>
      <c r="I97" s="10">
        <v>1983046.48</v>
      </c>
      <c r="J97" s="10"/>
      <c r="K97" s="10">
        <v>43500</v>
      </c>
      <c r="L97" s="10">
        <f t="shared" si="15"/>
        <v>1939546.48</v>
      </c>
      <c r="M97" s="22">
        <f t="shared" si="16"/>
        <v>0.16616468186364153</v>
      </c>
      <c r="N97" s="16"/>
    </row>
    <row r="98" spans="2:14" ht="13.5">
      <c r="B98" s="11" t="s">
        <v>49</v>
      </c>
      <c r="C98" s="12">
        <v>1167126</v>
      </c>
      <c r="D98" s="12"/>
      <c r="E98" s="10">
        <v>135.71</v>
      </c>
      <c r="F98" s="12">
        <v>307056.51</v>
      </c>
      <c r="G98" s="10">
        <f t="shared" si="14"/>
        <v>-306920.8</v>
      </c>
      <c r="H98" s="19">
        <v>0.36</v>
      </c>
      <c r="I98" s="10">
        <v>0</v>
      </c>
      <c r="J98" s="10"/>
      <c r="K98" s="10"/>
      <c r="L98" s="10">
        <f t="shared" si="15"/>
        <v>0</v>
      </c>
      <c r="M98" s="22">
        <f t="shared" si="16"/>
        <v>0.26308771289475175</v>
      </c>
      <c r="N98" s="16"/>
    </row>
    <row r="99" spans="2:14" ht="13.5">
      <c r="B99" s="11" t="s">
        <v>50</v>
      </c>
      <c r="C99" s="12">
        <v>161698</v>
      </c>
      <c r="D99" s="12"/>
      <c r="E99" s="10">
        <v>60.16</v>
      </c>
      <c r="F99" s="12">
        <v>0</v>
      </c>
      <c r="G99" s="10">
        <f t="shared" si="14"/>
        <v>60.16</v>
      </c>
      <c r="H99" s="19">
        <f>F99/(D99+E99)</f>
        <v>0</v>
      </c>
      <c r="I99" s="10">
        <v>47965.27</v>
      </c>
      <c r="J99" s="10"/>
      <c r="K99" s="10"/>
      <c r="L99" s="10">
        <f t="shared" si="15"/>
        <v>47965.27</v>
      </c>
      <c r="M99" s="22">
        <f t="shared" si="16"/>
        <v>0</v>
      </c>
      <c r="N99" s="16"/>
    </row>
    <row r="100" spans="2:14" ht="13.5">
      <c r="B100" s="11" t="s">
        <v>51</v>
      </c>
      <c r="C100" s="12">
        <v>44192</v>
      </c>
      <c r="D100" s="12"/>
      <c r="E100" s="10">
        <v>9.88</v>
      </c>
      <c r="F100" s="12">
        <v>0</v>
      </c>
      <c r="G100" s="10">
        <f t="shared" si="14"/>
        <v>9.88</v>
      </c>
      <c r="H100" s="19">
        <f>F100/(D100+E100)</f>
        <v>0</v>
      </c>
      <c r="I100" s="10">
        <v>20675.79</v>
      </c>
      <c r="J100" s="10"/>
      <c r="K100" s="10">
        <v>139702.85</v>
      </c>
      <c r="L100" s="10">
        <f t="shared" si="15"/>
        <v>-119027.06</v>
      </c>
      <c r="M100" s="22">
        <f t="shared" si="16"/>
        <v>0</v>
      </c>
      <c r="N100" s="16"/>
    </row>
    <row r="101" spans="2:14" ht="13.5">
      <c r="B101" s="11" t="s">
        <v>52</v>
      </c>
      <c r="C101" s="12">
        <v>439401</v>
      </c>
      <c r="D101" s="12"/>
      <c r="E101" s="10">
        <v>115.5</v>
      </c>
      <c r="F101" s="12">
        <v>0</v>
      </c>
      <c r="G101" s="10">
        <f t="shared" si="14"/>
        <v>115.5</v>
      </c>
      <c r="H101" s="19">
        <f>F101/(D101+E101)</f>
        <v>0</v>
      </c>
      <c r="I101" s="10">
        <v>30493.66</v>
      </c>
      <c r="J101" s="10"/>
      <c r="K101" s="10">
        <v>251661.15</v>
      </c>
      <c r="L101" s="10">
        <f t="shared" si="15"/>
        <v>-221167.49</v>
      </c>
      <c r="M101" s="22">
        <f t="shared" si="16"/>
        <v>0</v>
      </c>
      <c r="N101" s="16"/>
    </row>
    <row r="102" spans="2:14" ht="13.5">
      <c r="B102" s="11" t="s">
        <v>53</v>
      </c>
      <c r="C102" s="12">
        <v>102492.78</v>
      </c>
      <c r="D102" s="12"/>
      <c r="E102" s="10">
        <v>0</v>
      </c>
      <c r="F102" s="12">
        <v>56238</v>
      </c>
      <c r="G102" s="10">
        <f t="shared" si="14"/>
        <v>-56238</v>
      </c>
      <c r="H102" s="19">
        <v>0</v>
      </c>
      <c r="I102" s="10">
        <v>78297.26</v>
      </c>
      <c r="J102" s="10">
        <v>8843.68</v>
      </c>
      <c r="K102" s="10"/>
      <c r="L102" s="10">
        <f t="shared" si="15"/>
        <v>87140.94</v>
      </c>
      <c r="M102" s="22">
        <f t="shared" si="16"/>
        <v>0.5487020646722628</v>
      </c>
      <c r="N102" s="16"/>
    </row>
    <row r="103" spans="2:14" ht="13.5">
      <c r="B103" s="11" t="s">
        <v>55</v>
      </c>
      <c r="C103" s="12">
        <v>0</v>
      </c>
      <c r="D103" s="12"/>
      <c r="E103" s="10">
        <v>720.39</v>
      </c>
      <c r="F103" s="12">
        <v>558242.64</v>
      </c>
      <c r="G103" s="10">
        <f t="shared" si="14"/>
        <v>-557522.25</v>
      </c>
      <c r="H103" s="19">
        <v>0.04</v>
      </c>
      <c r="I103" s="10">
        <v>557061.43</v>
      </c>
      <c r="J103" s="10"/>
      <c r="K103" s="10">
        <v>0</v>
      </c>
      <c r="L103" s="10">
        <f t="shared" si="15"/>
        <v>557061.43</v>
      </c>
      <c r="M103" s="22">
        <v>0</v>
      </c>
      <c r="N103" s="16"/>
    </row>
    <row r="104" spans="2:14" ht="13.5">
      <c r="B104" s="11" t="s">
        <v>58</v>
      </c>
      <c r="C104" s="12">
        <v>0</v>
      </c>
      <c r="D104" s="12"/>
      <c r="E104" s="10">
        <v>0</v>
      </c>
      <c r="F104" s="12">
        <v>54500</v>
      </c>
      <c r="G104" s="10">
        <f t="shared" si="14"/>
        <v>-54500</v>
      </c>
      <c r="H104" s="19">
        <v>0</v>
      </c>
      <c r="I104" s="10">
        <v>102169.86</v>
      </c>
      <c r="J104" s="10"/>
      <c r="K104" s="10"/>
      <c r="L104" s="10">
        <f t="shared" si="15"/>
        <v>102169.86</v>
      </c>
      <c r="M104" s="22">
        <v>0</v>
      </c>
      <c r="N104" s="16"/>
    </row>
    <row r="105" spans="2:14" ht="13.5">
      <c r="B105" s="11" t="s">
        <v>41</v>
      </c>
      <c r="C105" s="12">
        <v>0</v>
      </c>
      <c r="D105" s="12"/>
      <c r="E105" s="10">
        <v>16.51</v>
      </c>
      <c r="F105" s="12">
        <v>0</v>
      </c>
      <c r="G105" s="10">
        <f t="shared" si="14"/>
        <v>16.51</v>
      </c>
      <c r="H105" s="19">
        <v>0</v>
      </c>
      <c r="I105" s="10">
        <v>35532.72</v>
      </c>
      <c r="J105" s="10">
        <v>0</v>
      </c>
      <c r="K105" s="10">
        <v>0</v>
      </c>
      <c r="L105" s="10">
        <f t="shared" si="15"/>
        <v>35532.72</v>
      </c>
      <c r="M105" s="22">
        <v>0</v>
      </c>
      <c r="N105" s="16"/>
    </row>
    <row r="106" spans="2:14" ht="13.5">
      <c r="B106" s="11" t="s">
        <v>56</v>
      </c>
      <c r="C106" s="12"/>
      <c r="D106" s="12"/>
      <c r="E106" s="10">
        <f>73.6+33.68</f>
        <v>107.28</v>
      </c>
      <c r="F106" s="12">
        <v>0</v>
      </c>
      <c r="G106" s="10">
        <f t="shared" si="14"/>
        <v>107.28</v>
      </c>
      <c r="H106" s="19">
        <f>F106/(D106+E106)</f>
        <v>0</v>
      </c>
      <c r="I106" s="10">
        <f>113161.24+115.58+51772.41</f>
        <v>165049.23</v>
      </c>
      <c r="J106" s="10">
        <v>0</v>
      </c>
      <c r="K106" s="10">
        <v>0</v>
      </c>
      <c r="L106" s="10">
        <f t="shared" si="15"/>
        <v>165049.23</v>
      </c>
      <c r="M106" s="22">
        <v>0</v>
      </c>
      <c r="N106" s="16"/>
    </row>
    <row r="107" spans="2:14" ht="13.5">
      <c r="B107" s="11" t="s">
        <v>43</v>
      </c>
      <c r="C107" s="12">
        <v>0</v>
      </c>
      <c r="D107" s="12"/>
      <c r="E107" s="10">
        <f>5.03+159.55+37.69+59.92+62.45+89.41</f>
        <v>414.04999999999995</v>
      </c>
      <c r="F107" s="12">
        <v>0</v>
      </c>
      <c r="G107" s="10">
        <f t="shared" si="14"/>
        <v>414.04999999999995</v>
      </c>
      <c r="H107" s="19">
        <f>F107/(D107+E107)</f>
        <v>0</v>
      </c>
      <c r="I107" s="10">
        <f>10479.47+245318.56+57949.7+8076.49+92124.85+875.23+96010.39</f>
        <v>510834.68999999994</v>
      </c>
      <c r="J107" s="10">
        <f>696+696</f>
        <v>1392</v>
      </c>
      <c r="K107" s="10">
        <f>148258.24+6806.29+91583.36</f>
        <v>246647.89</v>
      </c>
      <c r="L107" s="10">
        <f t="shared" si="15"/>
        <v>265578.79999999993</v>
      </c>
      <c r="M107" s="22">
        <v>0</v>
      </c>
      <c r="N107" s="16"/>
    </row>
    <row r="108" spans="2:13" ht="13.5">
      <c r="B108" s="13" t="s">
        <v>7</v>
      </c>
      <c r="C108" s="9">
        <f>C70+C77+C91</f>
        <v>104084927.75</v>
      </c>
      <c r="D108" s="9">
        <f>D70+D77+D91</f>
        <v>21916370.09</v>
      </c>
      <c r="E108" s="9">
        <f>E70+E77+E91</f>
        <v>9668.599999999999</v>
      </c>
      <c r="F108" s="9">
        <f>F70+F77+F91</f>
        <v>14196856.05</v>
      </c>
      <c r="G108" s="9">
        <f>D108+E108-F108</f>
        <v>7729182.640000001</v>
      </c>
      <c r="H108" s="20"/>
      <c r="I108" s="9">
        <f>I91+I77+I70</f>
        <v>18071240.54</v>
      </c>
      <c r="J108" s="9">
        <f>J91+J77+J70</f>
        <v>219350.75</v>
      </c>
      <c r="K108" s="9">
        <f>K91+K77+K70</f>
        <v>628165.55</v>
      </c>
      <c r="L108" s="9">
        <f>L91+L77+L70</f>
        <v>13958504.21</v>
      </c>
      <c r="M108" s="23"/>
    </row>
    <row r="109" spans="2:13" ht="9" customHeight="1">
      <c r="B109" s="51"/>
      <c r="C109" s="52"/>
      <c r="D109" s="52"/>
      <c r="E109" s="52"/>
      <c r="F109" s="52"/>
      <c r="G109" s="52"/>
      <c r="H109" s="53"/>
      <c r="I109" s="52"/>
      <c r="J109" s="52"/>
      <c r="K109" s="52"/>
      <c r="L109" s="52"/>
      <c r="M109" s="54"/>
    </row>
    <row r="110" spans="2:13" ht="12.75">
      <c r="B110" s="25"/>
      <c r="C110" s="26"/>
      <c r="D110" s="70" t="s">
        <v>11</v>
      </c>
      <c r="E110" s="70"/>
      <c r="F110" s="70"/>
      <c r="G110" s="70"/>
      <c r="H110" s="70"/>
      <c r="I110" s="70"/>
      <c r="J110" s="70"/>
      <c r="K110" s="26"/>
      <c r="L110" s="26"/>
      <c r="M110" s="47"/>
    </row>
    <row r="111" spans="2:13" ht="13.5">
      <c r="B111" s="25"/>
      <c r="C111" s="71" t="s">
        <v>3</v>
      </c>
      <c r="D111" s="71"/>
      <c r="E111" s="72" t="s">
        <v>4</v>
      </c>
      <c r="F111" s="73"/>
      <c r="G111" s="73"/>
      <c r="H111" s="74"/>
      <c r="I111" s="60" t="s">
        <v>54</v>
      </c>
      <c r="J111" s="28" t="s">
        <v>0</v>
      </c>
      <c r="K111" s="25"/>
      <c r="L111" s="29"/>
      <c r="M111" s="30"/>
    </row>
    <row r="112" spans="2:13" ht="13.5">
      <c r="B112" s="25"/>
      <c r="C112" s="75" t="s">
        <v>31</v>
      </c>
      <c r="D112" s="75"/>
      <c r="E112" s="76">
        <v>5971553.53</v>
      </c>
      <c r="F112" s="77"/>
      <c r="G112" s="77"/>
      <c r="H112" s="78"/>
      <c r="I112" s="45">
        <v>500158.33</v>
      </c>
      <c r="J112" s="31">
        <v>0.83</v>
      </c>
      <c r="K112" s="25"/>
      <c r="L112" s="29"/>
      <c r="M112" s="30"/>
    </row>
    <row r="113" spans="2:13" ht="13.5">
      <c r="B113" s="25"/>
      <c r="C113" s="79" t="s">
        <v>32</v>
      </c>
      <c r="D113" s="79"/>
      <c r="E113" s="76">
        <v>5748248.07</v>
      </c>
      <c r="F113" s="77"/>
      <c r="G113" s="77"/>
      <c r="H113" s="78"/>
      <c r="I113" s="45">
        <v>325802.42</v>
      </c>
      <c r="J113" s="31">
        <v>0.56</v>
      </c>
      <c r="K113" s="26"/>
      <c r="L113" s="29"/>
      <c r="M113" s="30"/>
    </row>
    <row r="114" spans="2:13" ht="5.25" customHeight="1">
      <c r="B114" s="25"/>
      <c r="C114" s="48"/>
      <c r="D114" s="48"/>
      <c r="E114" s="49"/>
      <c r="F114" s="49"/>
      <c r="G114" s="49"/>
      <c r="H114" s="49"/>
      <c r="I114" s="49"/>
      <c r="J114" s="50"/>
      <c r="K114" s="26"/>
      <c r="L114" s="29"/>
      <c r="M114" s="30"/>
    </row>
    <row r="115" spans="2:13" ht="16.5">
      <c r="B115" s="32"/>
      <c r="C115" s="80" t="s">
        <v>5</v>
      </c>
      <c r="D115" s="80"/>
      <c r="E115" s="33"/>
      <c r="F115" s="34"/>
      <c r="G115" s="34"/>
      <c r="H115" s="34" t="s">
        <v>28</v>
      </c>
      <c r="I115" s="35"/>
      <c r="J115" s="81" t="s">
        <v>29</v>
      </c>
      <c r="K115" s="81"/>
      <c r="L115" s="81"/>
      <c r="M115" s="36"/>
    </row>
    <row r="116" spans="2:13" ht="9.75" customHeight="1">
      <c r="B116" s="32"/>
      <c r="C116" s="37"/>
      <c r="D116" s="57"/>
      <c r="E116" s="33"/>
      <c r="F116" s="34"/>
      <c r="G116" s="34"/>
      <c r="H116" s="38"/>
      <c r="I116" s="35"/>
      <c r="J116" s="39"/>
      <c r="K116" s="39"/>
      <c r="L116" s="40"/>
      <c r="M116" s="36"/>
    </row>
    <row r="117" spans="2:13" ht="16.5">
      <c r="B117" s="41"/>
      <c r="C117" s="80" t="s">
        <v>30</v>
      </c>
      <c r="D117" s="80"/>
      <c r="E117" s="33"/>
      <c r="F117" s="34"/>
      <c r="G117" s="34"/>
      <c r="H117" s="34" t="s">
        <v>38</v>
      </c>
      <c r="I117" s="35"/>
      <c r="J117" s="81" t="s">
        <v>39</v>
      </c>
      <c r="K117" s="81"/>
      <c r="L117" s="81"/>
      <c r="M117" s="18"/>
    </row>
    <row r="118" spans="2:13" ht="16.5">
      <c r="B118" s="41"/>
      <c r="C118" s="82" t="s">
        <v>40</v>
      </c>
      <c r="D118" s="83"/>
      <c r="E118" s="33"/>
      <c r="F118" s="42"/>
      <c r="G118" s="42"/>
      <c r="H118" s="42" t="s">
        <v>36</v>
      </c>
      <c r="I118" s="35"/>
      <c r="J118" s="84" t="s">
        <v>37</v>
      </c>
      <c r="K118" s="84"/>
      <c r="L118" s="84"/>
      <c r="M118" s="24"/>
    </row>
    <row r="119" spans="2:13" ht="15.75">
      <c r="B119" s="46" t="s">
        <v>34</v>
      </c>
      <c r="C119" s="43"/>
      <c r="D119" s="43"/>
      <c r="E119" s="43"/>
      <c r="F119" s="44"/>
      <c r="G119" s="44"/>
      <c r="H119" s="27"/>
      <c r="I119" s="43"/>
      <c r="J119" s="44"/>
      <c r="K119" s="43"/>
      <c r="L119" s="43"/>
      <c r="M119" s="24"/>
    </row>
  </sheetData>
  <sheetProtection/>
  <mergeCells count="58">
    <mergeCell ref="C58:D58"/>
    <mergeCell ref="J58:L58"/>
    <mergeCell ref="C59:D59"/>
    <mergeCell ref="J59:L59"/>
    <mergeCell ref="C53:D53"/>
    <mergeCell ref="E53:H53"/>
    <mergeCell ref="C54:D54"/>
    <mergeCell ref="E54:H54"/>
    <mergeCell ref="C56:D56"/>
    <mergeCell ref="J56:L56"/>
    <mergeCell ref="I8:I9"/>
    <mergeCell ref="J8:J9"/>
    <mergeCell ref="K8:K9"/>
    <mergeCell ref="L8:L9"/>
    <mergeCell ref="D51:J51"/>
    <mergeCell ref="C52:D52"/>
    <mergeCell ref="E52:H52"/>
    <mergeCell ref="B8:B9"/>
    <mergeCell ref="C8:C9"/>
    <mergeCell ref="D8:D9"/>
    <mergeCell ref="E8:E9"/>
    <mergeCell ref="F8:F9"/>
    <mergeCell ref="H8:H9"/>
    <mergeCell ref="B1:M1"/>
    <mergeCell ref="B3:M3"/>
    <mergeCell ref="B4:M4"/>
    <mergeCell ref="B5:M5"/>
    <mergeCell ref="D7:H7"/>
    <mergeCell ref="I7:L7"/>
    <mergeCell ref="C115:D115"/>
    <mergeCell ref="J115:L115"/>
    <mergeCell ref="C117:D117"/>
    <mergeCell ref="J117:L117"/>
    <mergeCell ref="C118:D118"/>
    <mergeCell ref="J118:L118"/>
    <mergeCell ref="D110:J110"/>
    <mergeCell ref="C111:D111"/>
    <mergeCell ref="E111:H111"/>
    <mergeCell ref="C112:D112"/>
    <mergeCell ref="E112:H112"/>
    <mergeCell ref="C113:D113"/>
    <mergeCell ref="E113:H113"/>
    <mergeCell ref="B61:M61"/>
    <mergeCell ref="B63:M63"/>
    <mergeCell ref="B64:M64"/>
    <mergeCell ref="B65:M65"/>
    <mergeCell ref="D67:H67"/>
    <mergeCell ref="I67:L67"/>
    <mergeCell ref="I68:I69"/>
    <mergeCell ref="J68:J69"/>
    <mergeCell ref="K68:K69"/>
    <mergeCell ref="L68:L69"/>
    <mergeCell ref="B68:B69"/>
    <mergeCell ref="C68:C69"/>
    <mergeCell ref="D68:D69"/>
    <mergeCell ref="E68:E69"/>
    <mergeCell ref="F68:F69"/>
    <mergeCell ref="H68:H69"/>
  </mergeCells>
  <printOptions/>
  <pageMargins left="0.6299212598425197" right="0.6299212598425197" top="0.3937007874015748" bottom="0.4330708661417323" header="0" footer="0"/>
  <pageSetup fitToHeight="2" horizontalDpi="600" verticalDpi="600" orientation="landscape" scale="69" r:id="rId2"/>
  <headerFooter alignWithMargins="0">
    <oddFooter>&amp;R</oddFooter>
  </headerFooter>
  <rowBreaks count="1" manualBreakCount="1">
    <brk id="6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user</cp:lastModifiedBy>
  <cp:lastPrinted>2022-04-19T19:59:21Z</cp:lastPrinted>
  <dcterms:created xsi:type="dcterms:W3CDTF">2003-11-28T15:16:07Z</dcterms:created>
  <dcterms:modified xsi:type="dcterms:W3CDTF">2022-04-19T22:25:03Z</dcterms:modified>
  <cp:category/>
  <cp:version/>
  <cp:contentType/>
  <cp:contentStatus/>
</cp:coreProperties>
</file>